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Лист1" sheetId="1" r:id="rId1"/>
    <sheet name="Лист2" sheetId="2" r:id="rId2"/>
  </sheets>
  <definedNames>
    <definedName name="_Regression_Int" localSheetId="0" hidden="1">1</definedName>
    <definedName name="A">'Лист1'!$B$826</definedName>
    <definedName name="ANA_">'Лист1'!$B$818</definedName>
    <definedName name="AVH">'Лист1'!$B$835</definedName>
    <definedName name="B">'Лист1'!$B$827</definedName>
    <definedName name="CCK">'Лист1'!$B$821</definedName>
    <definedName name="CNA">'Лист1'!$B$819</definedName>
    <definedName name="CW">'Лист1'!$B$820</definedName>
    <definedName name="DK">'Лист1'!$B$825</definedName>
    <definedName name="DKR">'Лист1'!$B$831</definedName>
    <definedName name="DW">'Лист1'!$B$839</definedName>
    <definedName name="E">'Лист1'!$B$829</definedName>
    <definedName name="EM">'Лист1'!$B$822</definedName>
    <definedName name="ER">'Лист1'!$B$832</definedName>
    <definedName name="G">'Лист1'!$B$828</definedName>
    <definedName name="QOTM">'Лист1'!$B$824</definedName>
    <definedName name="QV">'Лист1'!$B$830</definedName>
    <definedName name="QVH">'Лист1'!$B$834</definedName>
    <definedName name="QVR">'Лист1'!$B$833</definedName>
    <definedName name="STR">'Лист1'!$B$836</definedName>
    <definedName name="VZ">'Лист1'!$B$823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<sst xmlns="http://schemas.openxmlformats.org/spreadsheetml/2006/main" count="1010" uniqueCount="912">
  <si>
    <t>щие основные этапы: начало фильтроцикла, основная часть фильтро-</t>
  </si>
  <si>
    <t>цикла и окончание фильтроцикла. Качество работы фильтров на всех</t>
  </si>
  <si>
    <t>NaCl+R-OH=NaOH+R-Cl. Этот возникший в паре с ионом натрия ион ОH</t>
  </si>
  <si>
    <t>и есть в данном случае так называемый противоион. Он конкурирует</t>
  </si>
  <si>
    <t>по анионам. Он - противоион - мешает нормальному ионному обмену,</t>
  </si>
  <si>
    <t>воды.</t>
  </si>
  <si>
    <r>
      <t>ми  являются увеличение проскока хлоридов в фильтрат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при пос-</t>
    </r>
  </si>
  <si>
    <r>
      <t>лотности фильтрата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&lt;&lt;вследствие проскока в фильтрат соедине-</t>
    </r>
  </si>
  <si>
    <r>
      <t>товые - по схеме 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-Н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-Нп,  анионитовые - по схеме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-А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 Данные</t>
    </r>
  </si>
  <si>
    <r>
      <t>Qф,м</t>
    </r>
    <r>
      <rPr>
        <vertAlign val="superscript"/>
        <sz val="12"/>
        <color indexed="8"/>
        <rFont val="Courier"/>
        <family val="3"/>
      </rPr>
      <t>3</t>
    </r>
  </si>
  <si>
    <r>
      <t>прямые затраты обессоленной воды - 350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за  один  фильтроцикл;</t>
    </r>
  </si>
  <si>
    <r>
      <t>ионитов по рабочей схеме - 700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за один фильтроцикл  &lt;&lt;включая</t>
    </r>
  </si>
  <si>
    <r>
      <t>где q  -  расход кислоты на регенерацию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;  Em - макси-</t>
    </r>
  </si>
  <si>
    <r>
      <t>мальная обменная емкость КУ-2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</t>
    </r>
  </si>
  <si>
    <t>первом этапе регенерации и 3.0%  на втором.  Сравнение  одно-  и</t>
  </si>
  <si>
    <t>двуступенчатых  регенераций показало,  что их эффективность при-</t>
  </si>
  <si>
    <t>мерно одинакова &lt;&lt;для вытеснения Na разбавление серной  кислоты,</t>
  </si>
  <si>
    <t>напротив, положительный момент из-за увеличения степени диссоци-</t>
  </si>
  <si>
    <t>ации серной кислоты при ее разбавлении и из-за увеличения време-</t>
  </si>
  <si>
    <t>ни  контакта  регенерирующего раствора с ионитом - дольше длится</t>
  </si>
  <si>
    <t>личение его температуры. Hо уменьшение первого фактора &lt;&lt;в лабо-</t>
  </si>
  <si>
    <t>раторных!  условиях&gt;&gt; и увеличение второго резко улучшает удале-</t>
  </si>
  <si>
    <t>ние кремнекислых соединений, а следовательно уменьшает "проскок"</t>
  </si>
  <si>
    <t>кремнекислоты в последующих после регенерации фильтроциклах.</t>
  </si>
  <si>
    <t xml:space="preserve">     Эти различия в обмене кремнекислоты и хлор-иона объясняются</t>
  </si>
  <si>
    <t>тем обстоятельством,  что процесс удаления кремнекислых соедине-</t>
  </si>
  <si>
    <t>ний является гораздо более неравновесным,  чем процесс  удаления</t>
  </si>
  <si>
    <t>хлоридов. Поэтому замедление регенерации и увеличение температу-</t>
  </si>
  <si>
    <t>ры регенерирующего раствора "улучшает" процесс вытеснения из ио-</t>
  </si>
  <si>
    <t xml:space="preserve">     Негативное влияние  содержания  натрия  в Н-катионированной</t>
  </si>
  <si>
    <t>нередко проявляется и при отмывке  АН-31  после  регенерации.  В</t>
  </si>
  <si>
    <t>случае,  когда это содержание велико (особенно это случается при</t>
  </si>
  <si>
    <t>подключении недоотмытого после регенерации Н-фильтра),  происхо-</t>
  </si>
  <si>
    <t>дит длительная отмывка АН-31 по хлоридам.  Возможна также в этом</t>
  </si>
  <si>
    <t>случае и длительная отмывка АН-31  по  щелочности,  связанная  с</t>
  </si>
  <si>
    <t>тем, что свежеотрегенерированный (и особенно новый) анионит спо-</t>
  </si>
  <si>
    <t>собен к частичному обмену ОН-ионов на другие ионы и после  нейт-</t>
  </si>
  <si>
    <t>рализации кислотности отмывочной Н-катионированной воды.</t>
  </si>
  <si>
    <r>
      <t>тоянной кислотности фильтрата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и одновременном увеличении кис-</t>
    </r>
  </si>
  <si>
    <t>будет показано в следующем подразделе.</t>
  </si>
  <si>
    <r>
      <t>"проскок" натрия после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на уровне Cna.</t>
    </r>
  </si>
  <si>
    <t>используется в цепочке - "новый" или "старый" (значения электро-</t>
  </si>
  <si>
    <t>проводности берутся средними за анионитовый фильтроцикл.</t>
  </si>
  <si>
    <t xml:space="preserve">     Минимально возможный  удельный  расход щелочи составляет 45</t>
  </si>
  <si>
    <t>г/г-экв. Такой или близкий расход отмечался для относительно но-</t>
  </si>
  <si>
    <t>вого материала  АН-31  как по эксплуатационным данным,  так и по</t>
  </si>
  <si>
    <t>результатам наладочных работ. Однако при использовании "старого"</t>
  </si>
  <si>
    <t>АН-31 и  в  особенности  при сопутствующем увеличении "проскока"</t>
  </si>
  <si>
    <t>натрия до 0.35 и более мг-экв/кг удельные расходы  щелочи  могут</t>
  </si>
  <si>
    <t>повышаться до 80 и даже более г/г-экв. Таким образом, технологи-</t>
  </si>
  <si>
    <t>ческими возможностям существующей схемы обессоливания  соответс-</t>
  </si>
  <si>
    <t>твуют удельный  расход  щелочи от 45 до 80 г/г-экв в зависимости</t>
  </si>
  <si>
    <t>от качества используемых анионитов.</t>
  </si>
  <si>
    <t>тры осуществлялся сверху вниз.  Катионитовые и анионитовые филь-</t>
  </si>
  <si>
    <t>тры регенерировались по схемам совместных регенераций:  катиони-</t>
  </si>
  <si>
    <t>об обменных емкостях, указанные ниже, относятся к проектным объ-</t>
  </si>
  <si>
    <t>емам загрузок и относительно новым  материалам  (в  основном  со</t>
  </si>
  <si>
    <t>сроком использования не более полугода).</t>
  </si>
  <si>
    <t xml:space="preserve">          Результаты регенераций катионитовых фильтров</t>
  </si>
  <si>
    <t xml:space="preserve">     К наиболее существенным факторам, воздействующим на полноту</t>
  </si>
  <si>
    <t>регенераций (степень восстановления обменных емкостей) ионитовых</t>
  </si>
  <si>
    <t>фильтров обычно относят концентрацию реагента и его расход.  По-</t>
  </si>
  <si>
    <t>вышение концентрации  регенерирующего  раствора  серной  кислоты</t>
  </si>
  <si>
    <t>способствует более  полному вытеснению катионов жесткости из ио-</t>
  </si>
  <si>
    <t>нита, но вместе с тем может одновременно способствовать и загип-</t>
  </si>
  <si>
    <t>совыванию ионита  вследствие  выпадения  гипса  из пересыщенного</t>
  </si>
  <si>
    <t>раствора сульфата кальция,  образующегося в результате регенера-</t>
  </si>
  <si>
    <t xml:space="preserve">     Аналогичным образом, мы обращаем внимание на то, что "прос-</t>
  </si>
  <si>
    <t>кок"  натрия пропорционален,  при прочих равных условиях,  сумме</t>
  </si>
  <si>
    <t>d=Dr/E =Ar/Em+Dr/Em = a+b*Dr</t>
  </si>
  <si>
    <t>Зависимость между dk - удельным расходом серной кислоты в</t>
  </si>
  <si>
    <t>Q%1</t>
  </si>
  <si>
    <t>Q%2</t>
  </si>
  <si>
    <t>d=Dr/E =Ar/Em+Dr/Em = a+b*Dr,</t>
  </si>
  <si>
    <t>Удельные расходы кислоты в г-экв/г-экв при регенерации</t>
  </si>
  <si>
    <t>Удельные расходы щелочи dщ в г-экв/г-экв при регенерации</t>
  </si>
  <si>
    <t>dk=a+b*G</t>
  </si>
  <si>
    <t>a=0.913-5.25109*aNa~^1.6+5.15155*(aNa~+0.002)^1.63</t>
  </si>
  <si>
    <t>b=(0.9631-0.97762*aNa~^1.6+0.434345*aNa~^3.2)/1000</t>
  </si>
  <si>
    <t>которые годятся только для строго конкретных условий. Считать по</t>
  </si>
  <si>
    <t>сильных кислот, для которой был выполнен исходный расчет.</t>
  </si>
  <si>
    <t xml:space="preserve">     Можно заметить, что в этих фрагментах гораздо больше инфор-</t>
  </si>
  <si>
    <t>мации,  чем в исходной Таблице 13, от которой мы начали плясать.</t>
  </si>
  <si>
    <t>Глядя на эти фрагменты,  так и хочется посчитать что-нибудь еще.</t>
  </si>
  <si>
    <t>А что мы можем посчитать?  Можем,  например посчитать  выработку</t>
  </si>
  <si>
    <t>воды за фильтроцикл.</t>
  </si>
  <si>
    <t xml:space="preserve">     Обменная емкость E предвключенного и основного фильтров 1-й</t>
  </si>
  <si>
    <t>Рис. 1.1. Схема химводоочистки Астраханской ТЭЦ-2</t>
  </si>
  <si>
    <t>Нп - Н предвключенный фильтр; Н1 - катионитовый фильтр 1ст;</t>
  </si>
  <si>
    <t>Н2 - катионитовый фильтр  2ст; А1 - анионитовый фильтр 1ст;</t>
  </si>
  <si>
    <t>А2 - анионитовый фильтр 2ст; Д - декарбонизатор; В - венти-</t>
  </si>
  <si>
    <t>лятор; Л - ловушка для фильтра;  РК - регулирующий  клапан;</t>
  </si>
  <si>
    <t>НСН - насос собственных нужд; БН - бак нейтрализатор.</t>
  </si>
  <si>
    <t>Взрыхление:</t>
  </si>
  <si>
    <t>Регенерация:</t>
  </si>
  <si>
    <t xml:space="preserve"> 4р,6к,Н15,Нп5,Нп6,6щ,А15,А16,БН,НСН,1к~(60),1щ~(25),удалить воздух,3к,4к,</t>
  </si>
  <si>
    <t>НДК(1,5% и 3%),3щ,4щ,НДЩ(4%)</t>
  </si>
  <si>
    <t xml:space="preserve">     Отмывка по линии рег-и: 3к,Нк,НДК,3щ,4щ,НДЩ</t>
  </si>
  <si>
    <t xml:space="preserve">     Отмывка по рабочей схеме Нп,Н1 и А1 (разом с Н2 и А2):</t>
  </si>
  <si>
    <t xml:space="preserve">     Доотмывка по большой рециркуляции:</t>
  </si>
  <si>
    <t>БЧОВ: 1,Нп1,2~(50), затем 1,Нп1</t>
  </si>
  <si>
    <t xml:space="preserve"> ----------------</t>
  </si>
  <si>
    <t xml:space="preserve">     Вывод на регенерацию:</t>
  </si>
  <si>
    <t xml:space="preserve">     Доотмывка по большой рециркуляции: </t>
  </si>
  <si>
    <r>
      <t>___</t>
    </r>
    <r>
      <rPr>
        <sz val="12"/>
        <rFont val="Courier"/>
        <family val="0"/>
      </rPr>
      <t xml:space="preserve"> О </t>
    </r>
    <r>
      <rPr>
        <vertAlign val="superscript"/>
        <sz val="12"/>
        <rFont val="Courier"/>
        <family val="3"/>
      </rPr>
      <t>___</t>
    </r>
    <r>
      <rPr>
        <sz val="12"/>
        <rFont val="Courier"/>
        <family val="0"/>
      </rPr>
      <t xml:space="preserve"> - вода осветленная;</t>
    </r>
  </si>
  <si>
    <r>
      <t>___</t>
    </r>
    <r>
      <rPr>
        <sz val="12"/>
        <rFont val="Courier"/>
        <family val="0"/>
      </rPr>
      <t xml:space="preserve"> Щ </t>
    </r>
    <r>
      <rPr>
        <vertAlign val="superscript"/>
        <sz val="12"/>
        <rFont val="Courier"/>
        <family val="3"/>
      </rPr>
      <t>___</t>
    </r>
    <r>
      <rPr>
        <sz val="12"/>
        <rFont val="Courier"/>
        <family val="0"/>
      </rPr>
      <t xml:space="preserve"> - щелочь концентрированная;</t>
    </r>
  </si>
  <si>
    <r>
      <t>___</t>
    </r>
    <r>
      <rPr>
        <sz val="12"/>
        <rFont val="Courier"/>
        <family val="0"/>
      </rPr>
      <t xml:space="preserve"> К </t>
    </r>
    <r>
      <rPr>
        <vertAlign val="superscript"/>
        <sz val="12"/>
        <rFont val="Courier"/>
        <family val="3"/>
      </rPr>
      <t>___</t>
    </r>
    <r>
      <rPr>
        <sz val="12"/>
        <rFont val="Courier"/>
        <family val="0"/>
      </rPr>
      <t xml:space="preserve"> - кислота концентрированная;</t>
    </r>
  </si>
  <si>
    <r>
      <t>___</t>
    </r>
    <r>
      <rPr>
        <sz val="12"/>
        <rFont val="Courier"/>
        <family val="0"/>
      </rPr>
      <t xml:space="preserve"> С </t>
    </r>
    <r>
      <rPr>
        <vertAlign val="superscript"/>
        <sz val="12"/>
        <rFont val="Courier"/>
        <family val="3"/>
      </rPr>
      <t>___</t>
    </r>
    <r>
      <rPr>
        <sz val="12"/>
        <rFont val="Courier"/>
        <family val="0"/>
      </rPr>
      <t xml:space="preserve"> - раствор соли.</t>
    </r>
  </si>
  <si>
    <r>
      <t xml:space="preserve">     Фильтрация: 1,2,Нп1,Н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1,Н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2,А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1,А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2,1д,2д,3,3д,Н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2,1х</t>
    </r>
  </si>
  <si>
    <r>
      <t xml:space="preserve">    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: 4,А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4,А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2,1х,Н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7(А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3),3~(40м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/ч)</t>
    </r>
  </si>
  <si>
    <r>
      <t xml:space="preserve">     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: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4,Н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7,Н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3,Н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4,3~(60-70м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/ч)</t>
    </r>
  </si>
  <si>
    <r>
      <t xml:space="preserve">   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: 2д,НЧОВ,Н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3,Н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4,3д,А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2,А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3,А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4,2~(60м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/ч)</t>
    </r>
  </si>
  <si>
    <r>
      <t xml:space="preserve">    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: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4,A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4,A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3,H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1,H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3,2~(80м3/ч)</t>
    </r>
  </si>
  <si>
    <r>
      <t xml:space="preserve">     Нп: Hп4,Нп1,Н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3,Н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4,Нп3,2~(80м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/ч)затем конец:2,1,Нп3,Нп4(открыть 1д,4)</t>
    </r>
  </si>
  <si>
    <r>
      <t xml:space="preserve">  доотмывка 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и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: 2р,НСН,4р,6к,6щ,Н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5,Нп5,А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5,А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6,3д,Н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1,Н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8,НЧОВ,2д,3~(55)</t>
    </r>
  </si>
  <si>
    <r>
      <t xml:space="preserve"> Нп: 1,Нп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,Нп6,2~(70); 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: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1,Н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6,Нп6,2~(70);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: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2,А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1,Н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6,2~(60)</t>
    </r>
  </si>
  <si>
    <r>
      <t xml:space="preserve"> 4,БН,1,2,Нп1,А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6,3д,4д,А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8,3~(70), пополнить если нужно </t>
    </r>
  </si>
  <si>
    <r>
      <t xml:space="preserve">     Фильтрация: Кн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=</t>
    </r>
    <r>
      <rPr>
        <sz val="12"/>
        <rFont val="Symbol"/>
        <family val="1"/>
      </rPr>
      <t>S</t>
    </r>
    <r>
      <rPr>
        <sz val="12"/>
        <rFont val="Courier"/>
        <family val="0"/>
      </rPr>
      <t>Aсил.~2-3 мг-экв/л; Жн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&lt;=20 мкг-экв/л;</t>
    </r>
  </si>
  <si>
    <r>
      <t>Щ'А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=0,2-0,4 мг-экв/л; Cl'А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=1-3 мг/л; СО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Д(при Q=30…40 м3/м3) не более 3-5 мг/л</t>
    </r>
  </si>
  <si>
    <r>
      <t xml:space="preserve"> - снижение Кн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на 0,8-1,0 мг-экв/л;</t>
    </r>
  </si>
  <si>
    <r>
      <t xml:space="preserve"> - увеличение Cl'А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до 5 мг/л и К'А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до 0,3 мг-экв/л;</t>
    </r>
  </si>
  <si>
    <r>
      <t xml:space="preserve"> - увеличение SiO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до 200 мкг/л или </t>
    </r>
    <r>
      <rPr>
        <sz val="16"/>
        <rFont val="Courier"/>
        <family val="3"/>
      </rPr>
      <t>æ</t>
    </r>
    <r>
      <rPr>
        <sz val="12"/>
        <rFont val="Courier"/>
        <family val="0"/>
      </rPr>
      <t>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до 0,3 мкСм/см.</t>
    </r>
  </si>
  <si>
    <r>
      <t xml:space="preserve">     Окончание регенерации: Сн</t>
    </r>
    <r>
      <rPr>
        <vertAlign val="subscript"/>
        <sz val="12"/>
        <rFont val="Courier"/>
        <family val="3"/>
      </rPr>
      <t>п</t>
    </r>
    <r>
      <rPr>
        <sz val="12"/>
        <rFont val="Courier"/>
        <family val="0"/>
      </rPr>
      <t>=1%, Cl'А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вых=2000 мг/л и увеличение Щ'А</t>
    </r>
    <r>
      <rPr>
        <vertAlign val="subscript"/>
        <sz val="12"/>
        <rFont val="Courier"/>
        <family val="3"/>
      </rPr>
      <t>1</t>
    </r>
  </si>
  <si>
    <r>
      <t xml:space="preserve">     Отмывка по линии рег-и заканчивается Щ'А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=Кн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=0,5 мг-экв/л,</t>
    </r>
  </si>
  <si>
    <r>
      <t xml:space="preserve"> Жн</t>
    </r>
    <r>
      <rPr>
        <vertAlign val="subscript"/>
        <sz val="12"/>
        <rFont val="Courier"/>
        <family val="3"/>
      </rPr>
      <t>п</t>
    </r>
    <r>
      <rPr>
        <sz val="12"/>
        <rFont val="Courier"/>
        <family val="0"/>
      </rPr>
      <t>=Кн</t>
    </r>
    <r>
      <rPr>
        <vertAlign val="subscript"/>
        <sz val="12"/>
        <rFont val="Courier"/>
        <family val="3"/>
      </rPr>
      <t>п</t>
    </r>
    <r>
      <rPr>
        <sz val="12"/>
        <rFont val="Courier"/>
        <family val="0"/>
      </rPr>
      <t>=20 мг-экв/л.</t>
    </r>
  </si>
  <si>
    <r>
      <t xml:space="preserve">     Отмывка Нп,Н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: сначала до Жнп=Кнп=5 мг-экв/л, затем до Кн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&gt;Кн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рабочей </t>
    </r>
  </si>
  <si>
    <r>
      <t>на 1 мг-экв/л, затем до Щ'А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=0,5 мг-экв/л и Cl'А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=5 мг/л - сброс в БН.</t>
    </r>
  </si>
  <si>
    <r>
      <t xml:space="preserve">     Доотмывка Н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и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начинается и заканчивается с отмывкой Нп,Н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</t>
    </r>
  </si>
  <si>
    <r>
      <t xml:space="preserve"> SiO2=200, Щфф=0, Щсм.инд.=20 мкг-экв/л, Ж&lt;2 мкг-экв/л, </t>
    </r>
    <r>
      <rPr>
        <sz val="14"/>
        <rFont val="Courier"/>
        <family val="3"/>
      </rPr>
      <t>æ</t>
    </r>
    <r>
      <rPr>
        <sz val="12"/>
        <rFont val="Courier"/>
        <family val="0"/>
      </rPr>
      <t xml:space="preserve"> не &gt;3 мкСм/см.</t>
    </r>
  </si>
  <si>
    <r>
      <t xml:space="preserve">     Расходы: Н - 120 г/г-экв,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- 70 г/г-экв.</t>
    </r>
  </si>
  <si>
    <t>т/ч состоит из 4-х ионитных цепочек.  Перед обессоливанием  вода</t>
  </si>
  <si>
    <t>этапах характеризуется проскоком солей.</t>
  </si>
  <si>
    <t xml:space="preserve">                Начало фильтроцикла</t>
  </si>
  <si>
    <t xml:space="preserve">     Для этой  части фильтроцикла характерно поглощение соедине-</t>
  </si>
  <si>
    <r>
      <t>EH</t>
    </r>
    <r>
      <rPr>
        <vertAlign val="subscript"/>
        <sz val="12"/>
        <rFont val="Courier"/>
        <family val="3"/>
      </rPr>
      <t>1</t>
    </r>
  </si>
  <si>
    <r>
      <t>EH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r</t>
    </r>
  </si>
  <si>
    <r>
      <t>VzA</t>
    </r>
    <r>
      <rPr>
        <vertAlign val="subscript"/>
        <sz val="12"/>
        <rFont val="Courier"/>
        <family val="3"/>
      </rPr>
      <t>1</t>
    </r>
  </si>
  <si>
    <r>
      <t>EA</t>
    </r>
    <r>
      <rPr>
        <vertAlign val="subscript"/>
        <sz val="12"/>
        <rFont val="Courier"/>
        <family val="3"/>
      </rPr>
      <t>1</t>
    </r>
  </si>
  <si>
    <r>
      <t>EA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r</t>
    </r>
  </si>
  <si>
    <r>
      <t>QmaxA</t>
    </r>
    <r>
      <rPr>
        <vertAlign val="subscript"/>
        <sz val="12"/>
        <rFont val="Courier"/>
        <family val="3"/>
      </rPr>
      <t>1</t>
    </r>
  </si>
  <si>
    <r>
      <t>VzA</t>
    </r>
    <r>
      <rPr>
        <vertAlign val="subscript"/>
        <sz val="12"/>
        <rFont val="Courier"/>
        <family val="3"/>
      </rPr>
      <t>2</t>
    </r>
  </si>
  <si>
    <r>
      <t>EA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tr</t>
    </r>
  </si>
  <si>
    <r>
      <t>EmA</t>
    </r>
    <r>
      <rPr>
        <vertAlign val="subscript"/>
        <sz val="12"/>
        <rFont val="Courier"/>
        <family val="3"/>
      </rPr>
      <t>2</t>
    </r>
  </si>
  <si>
    <r>
      <t>EA</t>
    </r>
    <r>
      <rPr>
        <vertAlign val="subscript"/>
        <sz val="12"/>
        <rFont val="Courier"/>
        <family val="3"/>
      </rPr>
      <t>2</t>
    </r>
  </si>
  <si>
    <r>
      <t>тового  фильтра  первой  ступени (А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 и появляется кислотность в</t>
    </r>
  </si>
  <si>
    <t xml:space="preserve">     Декарбонизатор удаляет  свободную  углекислоту сообразно ее</t>
  </si>
  <si>
    <t xml:space="preserve">     Механический фильтр. Доочищает от взвесей осветленную воду.</t>
  </si>
  <si>
    <t>ции катионита  серной кислотой.  Поэтому для повышения эффектив-</t>
  </si>
  <si>
    <t>ности регенераций и  избежания  загипсовывания  катионита  часто</t>
  </si>
  <si>
    <t>прибегают к так называемой ступенчатой регенерации,  при которой</t>
  </si>
  <si>
    <t>сначала подается относительно разбавленный раствор серной кисло-</t>
  </si>
  <si>
    <t>ты, а затем - более концентрированный.</t>
  </si>
  <si>
    <t xml:space="preserve">     На Астраханской ТЭЦ-2 были опробованы одноступенчатые реге-</t>
  </si>
  <si>
    <t>нерации с  концентрацией  серной  кислоты  в диапазоне 1.3-2%  и</t>
  </si>
  <si>
    <t>двуступенчатые:  с концентрацией сернокислого раствора  1.5%  на</t>
  </si>
  <si>
    <t>справа от него.</t>
  </si>
  <si>
    <t>Cw</t>
  </si>
  <si>
    <t>Cck</t>
  </si>
  <si>
    <t>Vz</t>
  </si>
  <si>
    <t>Qotm</t>
  </si>
  <si>
    <t>dk</t>
  </si>
  <si>
    <t>a</t>
  </si>
  <si>
    <t>b</t>
  </si>
  <si>
    <t>G</t>
  </si>
  <si>
    <t>Qv</t>
  </si>
  <si>
    <t>dkr</t>
  </si>
  <si>
    <t>Qvr</t>
  </si>
  <si>
    <t>Qvh</t>
  </si>
  <si>
    <t>avh</t>
  </si>
  <si>
    <t>Str</t>
  </si>
  <si>
    <t>Gw</t>
  </si>
  <si>
    <t>dw</t>
  </si>
  <si>
    <t>dw=(43+105.7*Str*Cna)/40 для Cna&lt;=0.5 и Gw около</t>
  </si>
  <si>
    <t xml:space="preserve"> Мера старения определяется экспериментально или</t>
  </si>
  <si>
    <t>по  сроку  службы.  Для импортных аналогов АH-31</t>
  </si>
  <si>
    <t>допустимый срок, видимо, дольше.</t>
  </si>
  <si>
    <t>Can=0.04+0.5*Cna^2.4+Str*(0.03+3.95*Cna^2.4)</t>
  </si>
  <si>
    <t xml:space="preserve">  В данном примере фильтроцикл А1 - 4103 м3  ко-</t>
  </si>
  <si>
    <t>требуемая   емкость   АВ-17   составляет   631.3</t>
  </si>
  <si>
    <t>ся меньше этой величины, то цепочка будет отклю-</t>
  </si>
  <si>
    <t>Hп</t>
  </si>
  <si>
    <t>КУ-2</t>
  </si>
  <si>
    <t>Аф</t>
  </si>
  <si>
    <t>Таблица 3</t>
  </si>
  <si>
    <t>Таблица 4</t>
  </si>
  <si>
    <t>АH-31</t>
  </si>
  <si>
    <t>Таблица 2</t>
  </si>
  <si>
    <t>Ар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</si>
  <si>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</si>
  <si>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</si>
  <si>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</si>
  <si>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</si>
  <si>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</si>
  <si>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</si>
  <si>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G в г-экв/м3, dk в г-экв/г-экв</t>
  </si>
  <si>
    <t>Cna в мг-экв/кг, dk в г-экв/г-экв</t>
  </si>
  <si>
    <t xml:space="preserve"> G и Em в г-экв/м3, dk в г-экв/г-экв</t>
  </si>
  <si>
    <t>СК-1</t>
  </si>
  <si>
    <t>АВ-17</t>
  </si>
  <si>
    <t>Таблица 11</t>
  </si>
  <si>
    <t>Таблица 12</t>
  </si>
  <si>
    <t>Таблица 13</t>
  </si>
  <si>
    <t>E</t>
  </si>
  <si>
    <t>Er</t>
  </si>
  <si>
    <t>Gmin</t>
  </si>
  <si>
    <t>тает при разбавлении регенерирующего раствора кислоты,  уменьше-</t>
  </si>
  <si>
    <t>нии скорости его подачи на фильтр &lt;&lt;это для лабораторных!  усло-</t>
  </si>
  <si>
    <t>вий,  где с гидравликой все в порядке&gt;&gt; и повышении  температуры</t>
  </si>
  <si>
    <t>раствора.  Для жесткостной формы влияние последних двух факторов</t>
  </si>
  <si>
    <t>малосущественно,  но зато резко возрастает эффективность регене-</t>
  </si>
  <si>
    <t>рации  при увеличении концентрации регенерирующего раствора кис-</t>
  </si>
  <si>
    <t>лоты.</t>
  </si>
  <si>
    <t xml:space="preserve">     При использовании серной кислоты картина в существенной ме-</t>
  </si>
  <si>
    <t>ре иная.  Повышение концентрации кислоты более значительно,  чем</t>
  </si>
  <si>
    <t>при использовании  соляной  или  азотной кислот,  сказывается на</t>
  </si>
  <si>
    <t>ухудшении регенерируемости натрий-формы и менее  значительно  на</t>
  </si>
  <si>
    <t>повышении регенерируемости жесткостной формы катионита. Эти обс-</t>
  </si>
  <si>
    <t>тоятельства связаны с тем,  что серная кислота, в отличие от со-</t>
  </si>
  <si>
    <t>ляной и  азотной,  не является полностью диссоциированной и сте-</t>
  </si>
  <si>
    <t>пень ее диссоциации зависит от концентрации кислоты.  На рисунке</t>
  </si>
  <si>
    <t>показано отношение фактической концентрации Н-ионов Ch к кислот-</t>
  </si>
  <si>
    <t>ности Kh раствора при разных  концентрациях  Co  регенерирующего</t>
  </si>
  <si>
    <t>раствора серной кислоты для случая, когда Kh/Co=0.5 &lt;&lt;наполовину</t>
  </si>
  <si>
    <r>
      <t>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. Если фактическая емкость АВ-17 окажет-</t>
    </r>
  </si>
  <si>
    <r>
      <t>dw2=6.215-5.2266*(G/EmA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/20+1)^-10</t>
    </r>
  </si>
  <si>
    <r>
      <t>Как видим по EA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>=f(dw2), так и получилось.</t>
    </r>
  </si>
  <si>
    <t>лоты на регенерацию либо выбран неправильно, либо он неправильно</t>
  </si>
  <si>
    <t>определен (например,  вследствие потерь кислоты &lt;&lt;утечек при ре-</t>
  </si>
  <si>
    <t>генерации и т.п.&gt;&gt;).</t>
  </si>
  <si>
    <t xml:space="preserve">               Обсуждение результатов</t>
  </si>
  <si>
    <t xml:space="preserve">     Одним из основных факторов,  воздействующих на работу Н-ка-</t>
  </si>
  <si>
    <t>тионитовых фильтров,  является,  как уже отмечалось, соотношение</t>
  </si>
  <si>
    <t>натрия и жесткости в поступающей на обессоливающую установку во-</t>
  </si>
  <si>
    <t>де. До задействования предочистки качество этой воды  характери-</t>
  </si>
  <si>
    <t>зовалось общим  содержанием  катионов  Co  = 4-5,  щелочностью -</t>
  </si>
  <si>
    <t>1.4-1.8, жесткостью Ж = 2.5-3.5 и концентрацией натрия Cna = 1.5</t>
  </si>
  <si>
    <t>мг-экв/кг. Доля  натрия aNa=Cna/Co при этом составляла в среднем</t>
  </si>
  <si>
    <t>0.33. С учетом реакций осаждения жесткости и карбонатов в освет-</t>
  </si>
  <si>
    <t>лителе (реакции в осветлителе описаны в инструкции ДонОРГРЭС для</t>
  </si>
  <si>
    <t>АТЭЦ-2 инв.N Х-1386) при работе предочистки  ожидается  примерно</t>
  </si>
  <si>
    <t>(обозначения см. в таблице)</t>
  </si>
  <si>
    <t xml:space="preserve">     Формула dk=f(aNa~,G)  может  ответить нам на вопрос:  какой</t>
  </si>
  <si>
    <t>удельный расход серной кислоты мы можем ожидать при заданных или</t>
  </si>
  <si>
    <t>известных значения aNa~ и G.</t>
  </si>
  <si>
    <t xml:space="preserve">     Формула dk=f(aNa~,Cna) может ответить нам на вопрос:  какой</t>
  </si>
  <si>
    <t>удельный  расход  серной кислоты нам может потребоваться при за-</t>
  </si>
  <si>
    <t>данном или известном значении  aNa~,  если  мы  желаем  получить</t>
  </si>
  <si>
    <t xml:space="preserve">     С помощью таких простейших фрагментов вы можете решить  го-</t>
  </si>
  <si>
    <t>раздо большее количество задач, чем это может показаться возмож-</t>
  </si>
  <si>
    <t>ным на первый взгляд. Однако пойдем по порядку.</t>
  </si>
  <si>
    <t xml:space="preserve">     Эти два фрагмента можно объединить, используя формулу</t>
  </si>
  <si>
    <t>зависит еще и от свойств конкретного катионита, а "проскок" тоже</t>
  </si>
  <si>
    <t xml:space="preserve">     Разные партии катионита КУ-2, как вновь поступившего, так и</t>
  </si>
  <si>
    <t>находящие в эксплуатации,  могут иметь разную полную или  макси-</t>
  </si>
  <si>
    <t>мальную  обменную  емкость Em.  В прочих ионообменных отношениях</t>
  </si>
  <si>
    <t>сильнокислотный катионит ведет себя примерно одинаково. Hам дос-</t>
  </si>
  <si>
    <t>таточно лишь поправить в первом фрагменте параметр b на</t>
  </si>
  <si>
    <t>где 1400 г-экв/м3 - это примерное значение Em КУ-2, использовав-</t>
  </si>
  <si>
    <t>шегося на АТЭЦ-2.</t>
  </si>
  <si>
    <t>теперь этот фрагмент может работать не только с  КУ-2,  но  и  с</t>
  </si>
  <si>
    <t xml:space="preserve">     Декарбонизатор служит для удаления углекислоты.  Если ее не</t>
  </si>
  <si>
    <t>катионита или анионита; Em и Ar - эмпирические коэффициенты; a и</t>
  </si>
  <si>
    <t>b - эмпирические коэффициенты,  образованные от Ar и Em (d - это</t>
  </si>
  <si>
    <t>так называемый удельный расход).</t>
  </si>
  <si>
    <t xml:space="preserve">     Эти уравнения были опробованы при обработке  данных,  полу-</t>
  </si>
  <si>
    <t>ченных на АТЭЦ-2.  Пропуск регенерационных растворов через филь-</t>
  </si>
  <si>
    <t>следующее среднее качество осветленной воды:  Co = 3.5 и Ж = 2.0</t>
  </si>
  <si>
    <t>мг-экв/кг при aNa=0.43.</t>
  </si>
  <si>
    <t xml:space="preserve">     Анализ эксплуатационных  данных показал,  что доля емкости,</t>
  </si>
  <si>
    <t>занятая катионами натрия в  истощенном  основном  Н-катионитовом</t>
  </si>
  <si>
    <t>фильтре, равна примерно aNa</t>
  </si>
  <si>
    <t>aNa</t>
  </si>
  <si>
    <t>Ena,г-экв</t>
  </si>
  <si>
    <t>aEna</t>
  </si>
  <si>
    <t>Предвключенный фильтр  при  этом  полностью  истощен по катионам</t>
  </si>
  <si>
    <t>жесткости (которые вытеснили из фильтра катионы натрия). Эти со-</t>
  </si>
  <si>
    <t>отношения поглощенных катионов и aNa позволяют перейти к расчету</t>
  </si>
  <si>
    <t>удельных расходов кислоты при  разных  составах  поступающей  на</t>
  </si>
  <si>
    <t>ется, как уже отмечалось, проскок натрия в Н-катионированной во-</t>
  </si>
  <si>
    <t xml:space="preserve">     Итак, начнем по порядку и,  как принято,  с регенерации.  С</t>
  </si>
  <si>
    <t xml:space="preserve">     Если мы останавливаемся на эмпирических соотношениях,  типа</t>
  </si>
  <si>
    <t>предложенных  Л.С.Фошко,  то первое,  чему мы должны научиться в</t>
  </si>
  <si>
    <t>обессоливающую установку  воды по методике, разработанной в Дон-</t>
  </si>
  <si>
    <t>ОРГЭС.</t>
  </si>
  <si>
    <t xml:space="preserve">   Зависимость удельных расходов серной кислоты dk в г-экв/г-экв</t>
  </si>
  <si>
    <t>для основного  и предвключенного H-фильтров от расхода кислоты G</t>
  </si>
  <si>
    <t>загрузку)  при разных aNa~ - долях катионов натрия  в истощенном</t>
  </si>
  <si>
    <t>основном фильтре,  причем предвключенный фильтр при этом истощен</t>
  </si>
  <si>
    <t>только  катионами  жесткости;  при aNa~&lt;0.7 ее можно заменить на</t>
  </si>
  <si>
    <t>aNa - долю натрия в поступающей на обессоливающую установку воде</t>
  </si>
  <si>
    <t>Верхняя, средняя и нижняя пунктирные линии  соответствуют "прос-</t>
  </si>
  <si>
    <t>коку" натрия Cna после основного фильтра 0.2, 0.35 и 0.5 мг-экв/кг.</t>
  </si>
  <si>
    <t>aNa~</t>
  </si>
  <si>
    <t xml:space="preserve">  аппрокс-я</t>
  </si>
  <si>
    <t>Cna</t>
  </si>
  <si>
    <t xml:space="preserve"> аппр-я dk=f(Cna,aNa~)</t>
  </si>
  <si>
    <t xml:space="preserve">     Итак, ни много - ни мало, мы с вами соорудили модель работы</t>
  </si>
  <si>
    <t>ВПУ.  Как вы заметили, текст к концу раздела стал более лаконич-</t>
  </si>
  <si>
    <t>ным,  а некоторые разъяснения опущены.  Это не случайно, так как</t>
  </si>
  <si>
    <t>для АН-31 проще аналогичных зависимостей для КУ-2 и АВ-17. Эмпи-</t>
  </si>
  <si>
    <t>рическая зависимость удельных расходов щелочи для анионита АН-31</t>
  </si>
  <si>
    <t>приведена на рисунке</t>
  </si>
  <si>
    <t xml:space="preserve">     На эффективность  регенерации благотворно сказываются и за-</t>
  </si>
  <si>
    <t>медление регенерации,  и увеличение температуры  регенерирующего</t>
  </si>
  <si>
    <t>раствора (факторы, способствующие приближению процессов к равно-</t>
  </si>
  <si>
    <t>весным). Но на новом материале  АН-31  эффективность  поглощения</t>
  </si>
  <si>
    <t>ОН-ионов столь высока, что влияние указанных факторов может быть</t>
  </si>
  <si>
    <t>незаметным.</t>
  </si>
  <si>
    <t xml:space="preserve">     При фильтрации  (в  фильтроцикле) происходит в основном,  и</t>
  </si>
  <si>
    <t>довольно эффективно, нейтрализация кислотности Н-катионированной</t>
  </si>
  <si>
    <t>воды. Но обмен анионов на ОН-ионы в нейтральной среде, в особен-</t>
  </si>
  <si>
    <t>ности на не новом ионите,  весьма затруднен.  Поэтому  "проскок"</t>
  </si>
  <si>
    <t>анионов сильных  кислот в фильтрат (прежде всего анионов соляной</t>
  </si>
  <si>
    <t>кислоты) определяется в основном "проскоком" натрия в Н-катиони-</t>
  </si>
  <si>
    <t>рованной воде.   При   постоянном   проскоке  натрия  более  0.5</t>
  </si>
  <si>
    <t>ступени  равняется G/d*Vz,  где Vz - объем загрузки.  Количество</t>
  </si>
  <si>
    <t>воды  Qv  в   м3,   выработанной   за  фильтроцикл,   составляет</t>
  </si>
  <si>
    <t>E1/(Cw+Cck-Cna),   где  Cw  -  щелочность  после  мех.фильтра  в</t>
  </si>
  <si>
    <t>мг-экв/кг. Cw+Cck - это содержание поступающих на H-фильтр кати-</t>
  </si>
  <si>
    <t>онов, а Cw+Cck-Cna - это то, что фильтр поглотил. Итак:</t>
  </si>
  <si>
    <t xml:space="preserve">     Средняя пунктирная линия соответствует рекомендуемому  рас-</t>
  </si>
  <si>
    <t>ходу кислоты в расчете на 1 м3 общей загрузки основного и предв-</t>
  </si>
  <si>
    <t>ключенного фильтров (расчет выполнен для равных объемов загрузки</t>
  </si>
  <si>
    <t>этих фильтров). Крайние линии отвечают предельно допустимому ми-</t>
  </si>
  <si>
    <t>нимальному и максимальному расходу кислоты. Эти линии, в порядке</t>
  </si>
  <si>
    <t>слева направо  (или сверху вниз) отвечают расходам кислоты,  при</t>
  </si>
  <si>
    <t>которых расчетный "проскок" натрия в частично обессоленной  воде</t>
  </si>
  <si>
    <t>составит соответственно 0.2,  0.35 и 0.5 мг-экв/кг. В случае ис-</t>
  </si>
  <si>
    <t>пользования в цепочках "старого"  АН-31  допустимыми  значениями</t>
  </si>
  <si>
    <t>согласно приложению 2 являются 0.2 и 0.35 мг-экв/кг.</t>
  </si>
  <si>
    <t xml:space="preserve">     Согласно ранее приведенным экспериментально-наладочным дан-</t>
  </si>
  <si>
    <t>ным расходы  кислоты  должны составлять не менее 600 и 1350-1600</t>
  </si>
  <si>
    <t>кг в расчете на 100%-ный продукт.  Удельный расход  кислоты  при</t>
  </si>
  <si>
    <t>этом будет  находиться  в  пределах 80-90 г/г-экв,  что является</t>
  </si>
  <si>
    <t>пределом возможностей для существующих состава и технологии  об-</t>
  </si>
  <si>
    <t>работки воды.  Если  в  цепочке используется "старый" АН-31,  то</t>
  </si>
  <si>
    <t>кг. В любом случае расход  кислоты  варьируется  таким  образом,</t>
  </si>
  <si>
    <t>чтобы электрическая  проводимость частично обессоленной воды на-</t>
  </si>
  <si>
    <t>ходилась в пределах 25-60 мкСм/см независимо от того какой АН-31</t>
  </si>
  <si>
    <t>нита кремнекислоты, приближая его к равновесному процессу.</t>
  </si>
  <si>
    <t xml:space="preserve">     Снижение температуры  фильтруемой  воды,  как   выяснилось,</t>
  </si>
  <si>
    <t xml:space="preserve">     Далее мы должны научиться определять величину  или  степень</t>
  </si>
  <si>
    <t>недоистощения фильтра  в зависимости от степени его регенерации,</t>
  </si>
  <si>
    <t>состава воды и величины проскока,  при котором мы  отключаем  на</t>
  </si>
  <si>
    <t>регенерацию фильтр.</t>
  </si>
  <si>
    <t>обессоленной воды на проведение регенераций ионитов и на отмывку</t>
  </si>
  <si>
    <t>их по линии регенераций. К собственным нуждам также можно отнес-</t>
  </si>
  <si>
    <t>ти и потери (недовыработку) обессоленной воды вследствие частич-</t>
  </si>
  <si>
    <t>ного  истощения  обменной  емкости  отрегенерированных ионитов в</t>
  </si>
  <si>
    <t>процессе их отмывки по рабочей схеме.</t>
  </si>
  <si>
    <t xml:space="preserve">     Собственные нужды  в процентах от общего количества обраба-</t>
  </si>
  <si>
    <t xml:space="preserve">            Собственные нужды химводоочистки</t>
  </si>
  <si>
    <t xml:space="preserve">     Собственные нужды  ХВО  складываются  в  основном из затрат</t>
  </si>
  <si>
    <t>dwr</t>
  </si>
  <si>
    <t>Can</t>
  </si>
  <si>
    <t>dw2</t>
  </si>
  <si>
    <t>E=Dr*Em/(Dr+Ar)</t>
  </si>
  <si>
    <t>Eh/Em=(k1-(k1/q)^0.5)/(k1-1)</t>
  </si>
  <si>
    <t>Cna/Co=(k1-(k1*q)^0.5)/((k1-1)*(k2*q)^0.5)</t>
  </si>
  <si>
    <t>Cl-формы анионита АВ-17 4%-ной NaOH</t>
  </si>
  <si>
    <t>анионита АH-31 4%-ной NaOH</t>
  </si>
  <si>
    <t>Рисунок</t>
  </si>
  <si>
    <t xml:space="preserve">  ***  Максимальное отклонение от исходной таблицы 0.05 г-экв/г-экв</t>
  </si>
  <si>
    <t>dk=f(aNa~,G):</t>
  </si>
  <si>
    <t>dk=f(aNa~,Cna):</t>
  </si>
  <si>
    <t>Em</t>
  </si>
  <si>
    <t>КHп</t>
  </si>
  <si>
    <t>МФ</t>
  </si>
  <si>
    <t>0/1.7</t>
  </si>
  <si>
    <t>q=G/Em</t>
  </si>
  <si>
    <t>dk=a+b*G = 0.913-5.25109*aNa~^1.6+5.15155*(aNa~+0.002)^1.63+(0.9631-0.97762*aNa~^1.6+0.434345*aNa~^3.2)/1000*G</t>
  </si>
  <si>
    <t>G=(dk-a)/b</t>
  </si>
  <si>
    <t>кислота не задерживалась на ХВО&gt;&gt;.</t>
  </si>
  <si>
    <t xml:space="preserve">               Окончание фильтроцикла</t>
  </si>
  <si>
    <t xml:space="preserve">     Окончание фильтроцикла  цепочек в период испытаний происхо-</t>
  </si>
  <si>
    <r>
      <t xml:space="preserve">1500 г-экв/м3 NaOH </t>
    </r>
    <r>
      <rPr>
        <sz val="12"/>
        <rFont val="Arial Narrow"/>
        <family val="2"/>
      </rPr>
      <t>&lt;&lt;Gw - расход щелочи на регенерацию&gt;&gt;</t>
    </r>
  </si>
  <si>
    <t xml:space="preserve"> (дополнительная информация к фрагменту на Листе4 файла Albom.xls)</t>
  </si>
  <si>
    <t>регенерация серной кислотой&gt;&gt;.  Этот результат возможно связан с</t>
  </si>
  <si>
    <t>г/г-экв и D - расходом кислоты на регенерацию цепочки в кг в пе-</t>
  </si>
  <si>
    <t>ресчете на 100%-й продукт. dk1 - при регенерации после окончания</t>
  </si>
  <si>
    <t>фильтроцикла   (обычный режим); dk2 - после перевода КУ-2 в нат-</t>
  </si>
  <si>
    <t>риевую форму. E1 и E2 - соответствующие емкости в г-экв.</t>
  </si>
  <si>
    <t>D</t>
  </si>
  <si>
    <t>dk1</t>
  </si>
  <si>
    <t>dk2</t>
  </si>
  <si>
    <t>E1</t>
  </si>
  <si>
    <t>E2</t>
  </si>
  <si>
    <t xml:space="preserve">     На рисунках  показаны  обменные  емкости  катионитов при их</t>
  </si>
  <si>
    <t>загрузке согласно проекту и удельные расходы серной кислоты.  Из</t>
  </si>
  <si>
    <t>рисунков  видно,  что удельные расходы уменьшаются с уменьшением</t>
  </si>
  <si>
    <t>абсолютного расхода серной кислоты на одну  регенерацию.  Однако</t>
  </si>
  <si>
    <t>одновременно  с уменьшением удельного расхода возрастает проскок</t>
  </si>
  <si>
    <t>натрия после катионитовых фильтров и при  некоторой  минимальной</t>
  </si>
  <si>
    <t>критической  величине абсолютного расхода цепочка после ее реге-</t>
  </si>
  <si>
    <t>нерации может оказаться неработоспособной.</t>
  </si>
  <si>
    <t xml:space="preserve">     Эта критическая точка,  найденная по экспериментальным дан-</t>
  </si>
  <si>
    <t>ным, показана на рисунке  пунктирной  линией.  Ей  соответствует</t>
  </si>
  <si>
    <t>расход 100%-ной серной кислоты 1100 кг на одну регенерацию. Сни-</t>
  </si>
  <si>
    <t>жение расхода реагента на регенерацию сопровождается также  уве-</t>
  </si>
  <si>
    <t>личением расхода обессоленной воды на собственные нужды ХВО, что</t>
  </si>
  <si>
    <t xml:space="preserve">     Часть регенераций катионитовых фильтров серной кислотой бы-</t>
  </si>
  <si>
    <t>ла проведена после их предварительного перевода в натриевую фор-</t>
  </si>
  <si>
    <t>му с помощью пропуска через катиониты 8%-ного раствора NaCl.  Из</t>
  </si>
  <si>
    <t>рисунков видно, что обменные емкости катионитовых фильтров после</t>
  </si>
  <si>
    <t>их регенерации  в натриевой форме возрастают почти в полтора ра-</t>
  </si>
  <si>
    <t>за, однако при  этом  соответственно  возрастает  и  минимальный</t>
  </si>
  <si>
    <t>(критический) расход кислоты на одну регенерацию. Пунктирные ли-</t>
  </si>
  <si>
    <t>нии, относящиеся к натриевой форме регенерируемого катионита со-</t>
  </si>
  <si>
    <t>ответствует указанному минимальному расходу серной кислоты (2400</t>
  </si>
  <si>
    <t>кг), ниже которого работоспособность цепочки  не  обеспечивается</t>
  </si>
  <si>
    <t>из-за большого проскока натрия после катионитовых фильтров.</t>
  </si>
  <si>
    <t xml:space="preserve">           Результаты регенераций анионитовых фильтров</t>
  </si>
  <si>
    <t>де. При содержании натрия в частично обессоленной воде более 0.5</t>
  </si>
  <si>
    <r>
      <t>фильтрате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(по смешанному индикатору).  Количество пропущенной</t>
    </r>
  </si>
  <si>
    <r>
      <t>через  цепочку  воды  до  перехода 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в "кислый" режим зависит,</t>
    </r>
  </si>
  <si>
    <r>
      <t>Зависимость между Qв в 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- количеством обработанной воды,</t>
    </r>
  </si>
  <si>
    <r>
      <t>при котором появляется кислотность в фильтрате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и dH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-</t>
    </r>
  </si>
  <si>
    <r>
      <t>dH</t>
    </r>
    <r>
      <rPr>
        <vertAlign val="subscript"/>
        <sz val="12"/>
        <rFont val="Courier"/>
        <family val="3"/>
      </rPr>
      <t>1</t>
    </r>
  </si>
  <si>
    <t>дило, как правило, вследствие истощения обменной емкости Н-кати-</t>
  </si>
  <si>
    <t>фильтрат. При  этом  одновременно  увеличивается щелочность воды</t>
  </si>
  <si>
    <t>ловий обмена хлоридов на ион ОН в щелочной среде.</t>
  </si>
  <si>
    <t>ний соляной кислоты&gt;&gt;. Скорости нарастания "проскока" солей (вы-</t>
  </si>
  <si>
    <t>ходные кривые) при истощении фильтра характеризуют равномерность</t>
  </si>
  <si>
    <t>его истощения,  а тем самым и качество работы фильтра  &lt;&lt;речь  о</t>
  </si>
  <si>
    <t>том,  что дефекты гидравлики, чем бы они ни были вызваны, приво-</t>
  </si>
  <si>
    <t>дят к неравномерному истощению  фильтра,  а  следовательно  и  к</t>
  </si>
  <si>
    <t>преждевременному его отключению на регенерацию&gt;&gt;.</t>
  </si>
  <si>
    <t xml:space="preserve">         ОБМЕННЫЕ ЕМКОСТИ ФИЛЬТРОВ И РАСХОДЫ РЕАГЕНТОВ</t>
  </si>
  <si>
    <t xml:space="preserve">                 Общие положения</t>
  </si>
  <si>
    <t xml:space="preserve">     Многочисленными испытаниями и исследованиями,  проведенными</t>
  </si>
  <si>
    <t>в ДонОРГРЭС,  установлено,  что обменные емкости ионитовых филь-</t>
  </si>
  <si>
    <t>тров могут быть описаны приближенными, но достаточно точными для</t>
  </si>
  <si>
    <t>практических  приложений  эмпирическими  уравнениями  &lt;&lt;речь  об</t>
  </si>
  <si>
    <t>уравнениях,    полученных   под   эгидой   Л.С.   Фошко&gt;&gt;  вида:</t>
  </si>
  <si>
    <t>где E  -  обменная емкость;  Dr - расход реагента на регенерацию</t>
  </si>
  <si>
    <t>b=1400/Em*(0.9631-0.97762*aNa~^1.6+0.434345*aNa~^3.2)/1000</t>
  </si>
  <si>
    <t>Перепишем этот фрагмент:</t>
  </si>
  <si>
    <t>нее 0.2 мг-экв/кг существенно возрастает удельный расход кислоты</t>
  </si>
  <si>
    <t>dk, г/г-экв</t>
  </si>
  <si>
    <t>Cna,мг-экв/кг</t>
  </si>
  <si>
    <t>аппроксимация Cna(dk)</t>
  </si>
  <si>
    <t>аппроксимация dk(Cna)</t>
  </si>
  <si>
    <t>Следовательно минимальные удельные расходы реагентов могут  быть</t>
  </si>
  <si>
    <t>обеспечены при проскоке натрия в пределах 0.2-0.5 мг-экв/кг. Со-</t>
  </si>
  <si>
    <t>ответственно этому,  нормальный режим  водоприготовления  должен</t>
  </si>
  <si>
    <t>отвечать условию  электрической проводимости частично обессолен-</t>
  </si>
  <si>
    <t>уместного приборного контроля работы ВПУ.&gt;&gt;</t>
  </si>
  <si>
    <t xml:space="preserve">     Выход за указанные пределы указывает на то, что расход кис-</t>
  </si>
  <si>
    <t>уменьшает "проскок" кремнекислоты вследствие меньшего ее вымыва-</t>
  </si>
  <si>
    <t>ния из недоотрегенерированных нижних слоев ионита. Однако значи-</t>
  </si>
  <si>
    <t>тельное  снижение температуры обессоливаемой воды (на АТЭЦ-2 оно</t>
  </si>
  <si>
    <t>иногда достигало 10 и менее оС) нежелательно,  так как  холодный</t>
  </si>
  <si>
    <t>фильтр не успевает прогреваться даже специально подогретым реге-</t>
  </si>
  <si>
    <t>нерирующим раствором.  В таком случае возможны резкое увеличение</t>
  </si>
  <si>
    <t>"проскока" кремнекислоты и,  как следствие,  сокращение фильтро-</t>
  </si>
  <si>
    <t>циклов АВ-17, ограничиваемых указанным "проскоком".</t>
  </si>
  <si>
    <t xml:space="preserve">            Анионирование на анионите АН-31</t>
  </si>
  <si>
    <t xml:space="preserve">     Процессы, происходящие на этом материале при его  регенера-</t>
  </si>
  <si>
    <t>ции и фильтрации воды, резко отличаются от подобных процессов на</t>
  </si>
  <si>
    <t>ионитах АВ-17 и КУ-2 большей неравновесностью и наличием неионо-</t>
  </si>
  <si>
    <t>обменных механизмов поглощения и удаления солей. Поэтому добить-</t>
  </si>
  <si>
    <t>ся такого же более или менее  полного  математического  описания</t>
  </si>
  <si>
    <t>процессов, как для КУ-2 и АВ-17,  для анионита АН-31 не удалось.</t>
  </si>
  <si>
    <t>Однако эмпирические зависимости, полученные чисто опытным путем,</t>
  </si>
  <si>
    <t>Черта сверху - закрытая арматура!</t>
  </si>
  <si>
    <t xml:space="preserve">    Исследование, аппроксимация и моделирование процессов</t>
  </si>
  <si>
    <t xml:space="preserve">          обработки воды на ионообменных фильтрах</t>
  </si>
  <si>
    <t xml:space="preserve">     Исследования проводились  в  связи с выполнением договорных</t>
  </si>
  <si>
    <t>работ по водоприготовлению на Астраханской ТЭЦ-2.</t>
  </si>
  <si>
    <t xml:space="preserve">     Первая стадия     водоприготовления     это    предочистка:</t>
  </si>
  <si>
    <t>осветлители и механические фильтры.  В осветлителях производится</t>
  </si>
  <si>
    <t>известкование  с  коагуляцией.  Основная  суть  известкования  в</t>
  </si>
  <si>
    <t>реакции:</t>
  </si>
  <si>
    <t>т.е. известь   осаждает   жесткость   в    количестве,    равном</t>
  </si>
  <si>
    <t>бикарбонатной щелочности исходной воды.  Если жесткость исходной</t>
  </si>
  <si>
    <t>воды превышает щелочность,  то это превышение в  осветлителе  не</t>
  </si>
  <si>
    <t>исчезает.  Благодаря  удалению  в  осветлителе  части жесткости,</t>
  </si>
  <si>
    <t>понижается  солесодержание   исходной   воды   и,   тем   самым,</t>
  </si>
  <si>
    <t>уменьшается  солевая  нагрузка  на  последующие стадии обработки</t>
  </si>
  <si>
    <t>продукты реакции известкования воды.</t>
  </si>
  <si>
    <t xml:space="preserve">     После осветлителей предусматриваются механические  фильтры,</t>
  </si>
  <si>
    <t>где улавливается, хотя и не 100%-но, остаточная взвесь.</t>
  </si>
  <si>
    <t xml:space="preserve">     Первый элемент  после  предочистки  -  это   H-катионитовый</t>
  </si>
  <si>
    <t>фильтр    первой    ступени,   состоящий   из   двух   корпусов:</t>
  </si>
  <si>
    <t>предвключенного  и  основного   фильтра.   Обрабатываемая   вода</t>
  </si>
  <si>
    <t>проходит   сначала  через  предвключенный  корпус,  затем  через</t>
  </si>
  <si>
    <t>основной.  Истощенный  фильтр  регенерируется  серной  кислотой,</t>
  </si>
  <si>
    <t>которая   сначала  подается  на  основной  фильтр,  а  затем  на</t>
  </si>
  <si>
    <t>предвключенный. Таким образом, основной фильтр оказывается более</t>
  </si>
  <si>
    <t>глубоко отрегенерированным, чем предвключенный, и, тем самым, он</t>
  </si>
  <si>
    <t>обеспечивает более глубокую обработку  воды.</t>
  </si>
  <si>
    <t xml:space="preserve">     Далее H-катионированная   вода   поступает  на  анионитовый</t>
  </si>
  <si>
    <t>фильтр первой ступени.  Это  однокорпусный  фильтр,  загруженный</t>
  </si>
  <si>
    <t>слабоосновным (низкоосновным)   анионитом  АH-31.  Слабоосновный</t>
  </si>
  <si>
    <t>анионит, отрегенерированный щелочью и переведенный таким образом</t>
  </si>
  <si>
    <t>в ОН-форму, имеет очень слабую наклонность отдавать свои ОH-ионы.</t>
  </si>
  <si>
    <t>Однако  H-ионы,  содержащиеся  в  поступающей  на  этот   фильтр</t>
  </si>
  <si>
    <t>H-катионированной воде,  нейтрализуют  ОH  по классической схеме</t>
  </si>
  <si>
    <t>анионы кислот.  Правда,  это относится,  прежде всего, к анионам</t>
  </si>
  <si>
    <t>такой слабоосновный фильтр.  С углекислотой - несколько иначе. В</t>
  </si>
  <si>
    <t>начале   фильтроцикла,   когда   фильтр    достаточно    глубоко</t>
  </si>
  <si>
    <t>отрегенерирован,  она может обменивать свои анионы на ОH. Однако</t>
  </si>
  <si>
    <t>затем эти анионы не только перестают поглощаться, но вытесняются</t>
  </si>
  <si>
    <t>и  те,  что ранее поглотились.  Так что в целом углекислота тоже</t>
  </si>
  <si>
    <t>обычно проходит  транзитом,  если  принимать  во  внимание  весь</t>
  </si>
  <si>
    <t>фильтроцикл.</t>
  </si>
  <si>
    <t xml:space="preserve">     Hо тут  еще  вступает  в  силу  упомянутый  выше  "проскок"</t>
  </si>
  <si>
    <t>натрия,  создающий  новый  "противоион".  Если,  например,   HCl</t>
  </si>
  <si>
    <t>обменивается по схеме: HCl+R-OH=HOH+R-Cl с образованием воды, то</t>
  </si>
  <si>
    <t>проскок  натрия   в   аналогичной   ситуации   создает   щелочь:</t>
  </si>
  <si>
    <t>с  анионами  сильных кислот и вытесняет эти недорегенерированные</t>
  </si>
  <si>
    <t>анионы из нижних слоев анионита,  создавая еще один "проскок"  -</t>
  </si>
  <si>
    <t>и не только ухудшает качество  анионируемой  воды,  но  и  из-за</t>
  </si>
  <si>
    <t>сокращения  по  этой же причине фильтроциклов сокращает обменную</t>
  </si>
  <si>
    <t>емкость  ионитов,  что  приводит   к   последующему   увеличению</t>
  </si>
  <si>
    <t>удельного   расхода   регенерирующих   реагентов.   Все  то  же,</t>
  </si>
  <si>
    <t>относительно  "проскоков"   и   "противоинов",   справедливо   и</t>
  </si>
  <si>
    <t>применительно к фильтрам второй ступени.</t>
  </si>
  <si>
    <t xml:space="preserve">     Первая ступень H-катионирования загружается сильнокислотным</t>
  </si>
  <si>
    <t>катионитом (обычно КУ-2). За H-катионитовым фильтром 1-й ступени</t>
  </si>
  <si>
    <t>идет  анионитовый фильтр 1-й ступени,  загруженный АН-31.  Затем</t>
  </si>
  <si>
    <t>следует  декарбонизатор  и  далее  фильтры  второй   ступени   -</t>
  </si>
  <si>
    <t>сильнокислотный   катионитовый   и   сильноосновный  анионитовый</t>
  </si>
  <si>
    <t>фильтры (обычно КУ-2 и АВ-17).</t>
  </si>
  <si>
    <t xml:space="preserve">     Каждый фильтр   проходит   стадию   рабочего   фильтроцикла</t>
  </si>
  <si>
    <t>обработки воды до своего истощения,  определяемого по увеличению</t>
  </si>
  <si>
    <t>Затем  фильтр  регенерируется  и  после  этого  проходит  стадию</t>
  </si>
  <si>
    <t>отмывки от остатков в нем щелочи или кислоты (сначала отмывка по</t>
  </si>
  <si>
    <t>линии регенерации,  затем отмывка по рабочей схеме),  после чего</t>
  </si>
  <si>
    <t>переводится в работу или в резерв.</t>
  </si>
  <si>
    <t>удалить  здесь,  в декарбонизаторе,  то она будет поглощаться на</t>
  </si>
  <si>
    <t>сильноосновном  анионите  2-й  ст,  а  значит  и   непродуктивно</t>
  </si>
  <si>
    <t>истощать  его.  В декарбонизаторе углекислота перераспределяется</t>
  </si>
  <si>
    <t>между воздухом и водой. Чем выше температура и чем больше расход</t>
  </si>
  <si>
    <t>воздуха через декарбонизатор, тем эффективнее идет этот процесс.</t>
  </si>
  <si>
    <t>Однако при  большом  проскоке  натрия  после  H-фильтра  1-й  ст</t>
  </si>
  <si>
    <t>свободной  углекислоты  в  фильтрате слабоосновного анионитового</t>
  </si>
  <si>
    <t>фильтра может и не быть.  Может,  как уже  отмечалось,  не  быть</t>
  </si>
  <si>
    <t>(анионитового фильтра 1-й ст).  В этих случаях декарбонизатор не</t>
  </si>
  <si>
    <t>играет свою полезную роль.</t>
  </si>
  <si>
    <t xml:space="preserve">     Итак. Осветлитель  снижает  солесодержание исходной воды на</t>
  </si>
  <si>
    <t>величину,  корреспондирующую  с  бикарбонатной  щелочностью  или</t>
  </si>
  <si>
    <t>временной жесткостью исходной воды.</t>
  </si>
  <si>
    <t xml:space="preserve">     H-катионитовый фильтр   1-й   ст.   H-катионирует   воду  c</t>
  </si>
  <si>
    <t>"проскоком",   обусловленным   глубиной   его   регенерации    и</t>
  </si>
  <si>
    <t>содержанием  анионов сильных кислот в осветленной воде.  Глубина</t>
  </si>
  <si>
    <t>регенерации   обусловливается   количеством   потраченного    на</t>
  </si>
  <si>
    <t>регенерацию   реагента,   его   чистотой,   а   также  качеством</t>
  </si>
  <si>
    <t>регенерируемого материала.</t>
  </si>
  <si>
    <t xml:space="preserve">     Слабоосновной ОH-фильтр   1-й   ступени  хорошо  обменивает</t>
  </si>
  <si>
    <t>анионы сильных кислот в кислой (H-катионированной) среде,  но не</t>
  </si>
  <si>
    <t>обменивает  анионы  слабой  кремниевой кислоты,  хотя в какой-то</t>
  </si>
  <si>
    <t>мере способен обменивать анионы  угольной  кислоты.  "Не  любит"</t>
  </si>
  <si>
    <t>проскоков   натрия   в   Н-катионированной  воде,  приводящих  к</t>
  </si>
  <si>
    <t>появлению противоиона ОН.</t>
  </si>
  <si>
    <t>анионит)  доочищают  фильтрат  1ст  по тем же законам,  что и на</t>
  </si>
  <si>
    <t>предыдущей ступени, - глубина регенерации, противоион, проскок.</t>
  </si>
  <si>
    <t xml:space="preserve">     Каждый фильтр проходит стадии:  фильтроцикл (до истощения);</t>
  </si>
  <si>
    <t>взрыхление  (перемешивание  материала  и  отмывка  от  мелочи  и</t>
  </si>
  <si>
    <t>загрязнений);  регенерация раздельная или совместная (совместно,</t>
  </si>
  <si>
    <t>т.е.  одновременно  регенерируются  основной  и   предвключенный</t>
  </si>
  <si>
    <t>фильтры  и  часто  фильтры  второй ступени совместно с Iст,  чем</t>
  </si>
  <si>
    <t>экономится щелочь и/или кислота).</t>
  </si>
  <si>
    <t>концентрации  в  воде,  температуре  и  расходу  воздуха   через</t>
  </si>
  <si>
    <t>декарбонизатор.  Отсутствие  этой  операции  увеличивает  ионную</t>
  </si>
  <si>
    <t>нагрузку на анионит 2-й ст.</t>
  </si>
  <si>
    <t xml:space="preserve">     Рассмотренная схема   соответствует    водоприготовительной</t>
  </si>
  <si>
    <t>установке   Астраханской   ТЭЦ-2,  работающей  по  принципу  так</t>
  </si>
  <si>
    <t>называемых  "цепочек".  Цепочка  -  последовательность  фильтров</t>
  </si>
  <si>
    <t>первой  и второй ступени Н1-А1-Н2-А2,  объединенных в один блок.</t>
  </si>
  <si>
    <t>Разом включаются в работу,  разом отключаются на  регенерацию  и</t>
  </si>
  <si>
    <t>т.д. Схема цепочки показана на Листе2.</t>
  </si>
  <si>
    <t xml:space="preserve">     Пуск обессоливающей установки АТЭЦ-2 был произведен в  1985</t>
  </si>
  <si>
    <t>году. Обессоливающая установка проектной производительностью 240</t>
  </si>
  <si>
    <t>проходит  через  механические  фильтры  &lt;&lt;осветлители  на момент</t>
  </si>
  <si>
    <t>проведения работ не были включены&gt;&gt;.</t>
  </si>
  <si>
    <t xml:space="preserve">     Обессоливание производится    по     следующим     стадиям:</t>
  </si>
  <si>
    <t>катионирование в предвключенных и основных катионитовых фильтрах</t>
  </si>
  <si>
    <t>декарбонизация,  катионирование в Н-катионитовых фильтрах второй</t>
  </si>
  <si>
    <r>
      <t xml:space="preserve">      Ca(OH)</t>
    </r>
    <r>
      <rPr>
        <sz val="8"/>
        <color indexed="8"/>
        <rFont val="Courier"/>
        <family val="3"/>
      </rPr>
      <t>2</t>
    </r>
    <r>
      <rPr>
        <sz val="12"/>
        <color indexed="8"/>
        <rFont val="Courier"/>
        <family val="0"/>
      </rPr>
      <t xml:space="preserve"> + Ca(HCO</t>
    </r>
    <r>
      <rPr>
        <sz val="8"/>
        <color indexed="8"/>
        <rFont val="Courier"/>
        <family val="3"/>
      </rPr>
      <t>3</t>
    </r>
    <r>
      <rPr>
        <sz val="12"/>
        <color indexed="8"/>
        <rFont val="Courier"/>
        <family val="0"/>
      </rPr>
      <t>)</t>
    </r>
    <r>
      <rPr>
        <sz val="8"/>
        <color indexed="8"/>
        <rFont val="Courier"/>
        <family val="3"/>
      </rPr>
      <t>2</t>
    </r>
    <r>
      <rPr>
        <sz val="12"/>
        <color indexed="8"/>
        <rFont val="Courier"/>
        <family val="0"/>
      </rPr>
      <t xml:space="preserve"> = 2CaCO</t>
    </r>
    <r>
      <rPr>
        <sz val="8"/>
        <color indexed="8"/>
        <rFont val="Courier"/>
        <family val="3"/>
      </rPr>
      <t>3</t>
    </r>
    <r>
      <rPr>
        <sz val="12"/>
        <color indexed="8"/>
        <rFont val="Courier"/>
        <family val="0"/>
      </rPr>
      <t xml:space="preserve"> + 2H</t>
    </r>
    <r>
      <rPr>
        <sz val="8"/>
        <color indexed="8"/>
        <rFont val="Courier"/>
        <family val="3"/>
      </rPr>
      <t>2</t>
    </r>
    <r>
      <rPr>
        <sz val="12"/>
        <color indexed="8"/>
        <rFont val="Courier"/>
        <family val="0"/>
      </rPr>
      <t>O</t>
    </r>
  </si>
  <si>
    <r>
      <t>H+OH=H</t>
    </r>
    <r>
      <rPr>
        <sz val="8"/>
        <color indexed="8"/>
        <rFont val="Courier"/>
        <family val="3"/>
      </rPr>
      <t>2</t>
    </r>
    <r>
      <rPr>
        <sz val="12"/>
        <color indexed="8"/>
        <rFont val="Courier"/>
        <family val="0"/>
      </rPr>
      <t>O и,  таким образом, заставляют анионит менять ОH-ионы на</t>
    </r>
  </si>
  <si>
    <r>
      <t>сильных кислот. А кремниевая кислота H</t>
    </r>
    <r>
      <rPr>
        <sz val="8"/>
        <color indexed="8"/>
        <rFont val="Courier"/>
        <family val="3"/>
      </rPr>
      <t>2</t>
    </r>
    <r>
      <rPr>
        <sz val="12"/>
        <color indexed="8"/>
        <rFont val="Courier"/>
        <family val="0"/>
      </rPr>
      <t>SiO</t>
    </r>
    <r>
      <rPr>
        <sz val="8"/>
        <color indexed="8"/>
        <rFont val="Courier"/>
        <family val="3"/>
      </rPr>
      <t>3</t>
    </r>
    <r>
      <rPr>
        <sz val="12"/>
        <color indexed="8"/>
        <rFont val="Courier"/>
        <family val="0"/>
      </rPr>
      <t xml:space="preserve"> идет транзитом через</t>
    </r>
  </si>
  <si>
    <r>
      <t>свободной   углекислоты   также   в   начале   фильтроцикла   A</t>
    </r>
    <r>
      <rPr>
        <sz val="9"/>
        <color indexed="8"/>
        <rFont val="Courier"/>
        <family val="3"/>
      </rPr>
      <t>1</t>
    </r>
  </si>
  <si>
    <r>
      <t>первой  ступени  (Нп  и  Н</t>
    </r>
    <r>
      <rPr>
        <sz val="9"/>
        <color indexed="8"/>
        <rFont val="Courier"/>
        <family val="3"/>
      </rPr>
      <t>1</t>
    </r>
    <r>
      <rPr>
        <sz val="12"/>
        <color indexed="8"/>
        <rFont val="Courier"/>
        <family val="0"/>
      </rPr>
      <t>),  анионирование  на   низкоосновном</t>
    </r>
  </si>
  <si>
    <r>
      <t>анионите   в   анионитовых   фильтрах   первой   ступени   (А</t>
    </r>
    <r>
      <rPr>
        <sz val="9"/>
        <color indexed="8"/>
        <rFont val="Courier"/>
        <family val="3"/>
      </rPr>
      <t>1</t>
    </r>
    <r>
      <rPr>
        <sz val="12"/>
        <color indexed="8"/>
        <rFont val="Courier"/>
        <family val="0"/>
      </rPr>
      <t>),</t>
    </r>
  </si>
  <si>
    <r>
      <t>ступени  (Н</t>
    </r>
    <r>
      <rPr>
        <sz val="9"/>
        <color indexed="8"/>
        <rFont val="Courier"/>
        <family val="3"/>
      </rPr>
      <t>2</t>
    </r>
    <r>
      <rPr>
        <sz val="12"/>
        <color indexed="8"/>
        <rFont val="Courier"/>
        <family val="0"/>
      </rPr>
      <t>)  и  анионирование  в  анионитовых  фильтрах второй</t>
    </r>
  </si>
  <si>
    <r>
      <t>ступени (А</t>
    </r>
    <r>
      <rPr>
        <sz val="9"/>
        <color indexed="8"/>
        <rFont val="Courier"/>
        <family val="3"/>
      </rPr>
      <t>2</t>
    </r>
    <r>
      <rPr>
        <sz val="12"/>
        <color indexed="8"/>
        <rFont val="Courier"/>
        <family val="0"/>
      </rPr>
      <t>) на высокоосновном анионите.       Таблица 1</t>
    </r>
  </si>
  <si>
    <t>особенностью состава обрабатываемой воды.</t>
  </si>
  <si>
    <t>фильтроциклов  цепочек  в период испытаний,  как уже отмечалось,</t>
  </si>
  <si>
    <t>происходило в основном из-за  истощения  катионитовых  фильтров.</t>
  </si>
  <si>
    <t>Обменная емкость анионитовых фильтров при этом использовалась не</t>
  </si>
  <si>
    <t>полностью,  но удельный расход щелочи оставался невелик -  55-85</t>
  </si>
  <si>
    <t>г/г-экв.  Истощения  анионитовых  фильтров  удавалось  достичь в</t>
  </si>
  <si>
    <t>основном  только  после   регенерации   катионитовых   фильтров,</t>
  </si>
  <si>
    <t>предварительно переведенных  в  натриевую  форму &lt;&lt;это увеличило</t>
  </si>
  <si>
    <t>последующий фильтроцикл цепочек&gt;&gt;. В этих условиях более полного</t>
  </si>
  <si>
    <t>истощения анионитов  был  достигнут  удельный  расход  щелочи на</t>
  </si>
  <si>
    <t>уровне  50-60  г/г-экв  при  относительно   новых   ионитах.   В</t>
  </si>
  <si>
    <t>последующем,    эффективность    работы   анионитовых   фильтров</t>
  </si>
  <si>
    <t>снизилась. Причин этому несколько.  Одна из причин  -  ухудшение</t>
  </si>
  <si>
    <t>физико-химических  свойств  анионитов  в результате их старения.</t>
  </si>
  <si>
    <t>Другая причина была связана с уменьшением  загрузки  анионитовых</t>
  </si>
  <si>
    <t>фильтров,    так    как   это   способствует   увеличению   доли</t>
  </si>
  <si>
    <t>неиспользуемой &lt;&lt;неистощаемой в  процессе  фильтрования&gt;&gt;  части</t>
  </si>
  <si>
    <t>анионита.</t>
  </si>
  <si>
    <t xml:space="preserve">   Результаты регенераций связаны с рабтой фильтров. Ограничение</t>
  </si>
  <si>
    <t xml:space="preserve">     Итак, основные   фигуранты   для   дальнейших  компьютерных</t>
  </si>
  <si>
    <t>представлений   это    фильтроциклы,    регенерации,    отмывки,</t>
  </si>
  <si>
    <t>"противоионы".  Но  достижений  в этом плане пока не много.  Это</t>
  </si>
  <si>
    <t>расчет собственных нужд и эмпирические уравнения &lt;&lt;Л.С.Фошко&gt;&gt;:</t>
  </si>
  <si>
    <t>как-то  находить  и  новые  значения  входящих  в  эти уравнения</t>
  </si>
  <si>
    <t>констант. Мы пока не будем останавливается на этих уравнениях, а</t>
  </si>
  <si>
    <t>посмотрим какой был сделан следующий шаг.</t>
  </si>
  <si>
    <t xml:space="preserve">     &lt;&lt;Hапомним, что   это  общие  для  всей  цепочки  стадии  -</t>
  </si>
  <si>
    <t>фильтроцикл,  регенерация,  отмывка.  Когда  на  отмывку   АH-31</t>
  </si>
  <si>
    <t>подключается  недоотмытый  по  натрию  H-фильтр,  то  на процесс</t>
  </si>
  <si>
    <t>отмывки  АH-31   накладываются   нежелательные   преждевременные</t>
  </si>
  <si>
    <t>обменные процессы по хлоридам и ОH, что задерживает "отмывку" по</t>
  </si>
  <si>
    <t>этим ионам и включение цепочки в работу.  Речь также шла о  том,</t>
  </si>
  <si>
    <t>что   натрий  в  фильтрате  недоотмытого  H-фильтра  приводит  к</t>
  </si>
  <si>
    <t>образованию NaOH в фильтрате АH-31 при отмывке анионита, поэтому</t>
  </si>
  <si>
    <t>процесс  "отмывки"  АH-31 по щелочности может сильно затянуться,</t>
  </si>
  <si>
    <t>когда много натрия в поступающей на фильтр  воде.  Вообще,  надо</t>
  </si>
  <si>
    <t>иметь ввиду, что отмывка, регенерация и фильтроцикл - это общие,</t>
  </si>
  <si>
    <t>и во многом даже  одинаковые,  с  точки  зрения  ионного  обмена</t>
  </si>
  <si>
    <t>процессы.  Если  это  понимать,  то  многие  сложные  "тонкости"</t>
  </si>
  <si>
    <t>отмывки, как и прочие подобные "тонкости", становятся само собой</t>
  </si>
  <si>
    <t>разумеющимися&gt;&gt;.</t>
  </si>
  <si>
    <t xml:space="preserve">     При большом расходе щелочи на  регенерацию  анионит  АН-31,</t>
  </si>
  <si>
    <t>особенно старый,     способен     абсорбировать     &lt;&lt;поглощать,</t>
  </si>
  <si>
    <t>накапливать&gt;&gt; ее в зернах по неионообменному механизму.  В  этом</t>
  </si>
  <si>
    <t>случае материал долго отмывается по щелочности, хотя по хлоридам</t>
  </si>
  <si>
    <t>в этом случае отмывается довольно  быстро.  &lt;&lt;Эта  "накладка"  -</t>
  </si>
  <si>
    <t>неионообменный механизм - присуща всем ионитам, но в большинстве</t>
  </si>
  <si>
    <t>наших случаев ею можно пренебречь.  Однако из-за  этой  накладки</t>
  </si>
  <si>
    <t>нельзя,  по  нашему  мнению,  переносить  статические  константы</t>
  </si>
  <si>
    <t>ионного обмена  (полученные  при  настаивании)  на  динамический</t>
  </si>
  <si>
    <t>обмен.  Хотя  согласно  имеющимся  литературным  данным сплошь и</t>
  </si>
  <si>
    <t>рядом  поступают  именно  так.  А  мнение   наше   основано   на</t>
  </si>
  <si>
    <t>результатах анализа лабораторных данных.&gt;&gt;</t>
  </si>
  <si>
    <t>&lt;&lt;Мы специально приводим этот фрагмент,  как пример полезного  и</t>
  </si>
  <si>
    <t>Рисунок:</t>
  </si>
  <si>
    <t>dk=((1.6666-3.333333*Cna)*(1.4666+0.736452*Exp(-0.011*aNa~^-4))^9+(-0.6666+3.333333*Cna)*(1.3706+0.739482*Exp(-0.04*aNa~^-3.2))^9)^(1/9)</t>
  </si>
  <si>
    <t>расход  кислоты  согласно  экспериментально определенному допус-</t>
  </si>
  <si>
    <t>тимому "проскоку"  натрия должен находиться в пределах 1500-1600</t>
  </si>
  <si>
    <t xml:space="preserve">     Теперь о некоторых нюансах.  Нам нравится идея  Л.С.  Фошко</t>
  </si>
  <si>
    <t>(или  привлеченных  им математиков) передать ситуацию простейшим</t>
  </si>
  <si>
    <t>уравнением d=Dr/E =Ar/Em+Dr/Em = a+b*Dr.  Кроме полной  обменной</t>
  </si>
  <si>
    <t>емкости Em,  которую можно найти в отдельном опыте, здесь только</t>
  </si>
  <si>
    <t>один экспериментально определяемый параметр Ar. Похожих примеров</t>
  </si>
  <si>
    <t>много  в научно-технической литературе.  Скажем,  тепловой поток</t>
  </si>
  <si>
    <t>передается простейшим уравнением вида q=k*dt.  Hо когда ищешь по</t>
  </si>
  <si>
    <t>справочникам  этот  k,  то  порой  приходится использовать массу</t>
  </si>
  <si>
    <t>разных таблиц и номограмм. Однако Л.С. Фошко и его команда далее</t>
  </si>
  <si>
    <t>того,  чтобы  просто  экспериментально определять для конкретных</t>
  </si>
  <si>
    <t>случаев параметр Ar, не пошли.</t>
  </si>
  <si>
    <t>точки  зрения  баланса,  какая  рабочая  емкость   создана   при</t>
  </si>
  <si>
    <t>регенерации,  такая  в среднем и будет в фильтроцикле.  Однако в</t>
  </si>
  <si>
    <t>процессе регенерации мы, в строгом смысле, создаем не емкость, а</t>
  </si>
  <si>
    <t>степень  регенерации,  которая в фильтроцикле используется не до</t>
  </si>
  <si>
    <t>конца.  Это очевидно,  так как мы отключаем  фильтр  не  по  его</t>
  </si>
  <si>
    <t>полному истощению, а по проскоку.</t>
  </si>
  <si>
    <t>наших расчетах,  это определять  степень  регенерации  полностью</t>
  </si>
  <si>
    <t>истощенных фильтров.  Далее мы должны научиться вводить поправку</t>
  </si>
  <si>
    <t>на недоистощение фильтра.  Если  это  недоистощение  не  слишком</t>
  </si>
  <si>
    <t>велико,  то  результат  регенерации (степень регенерации) будет,</t>
  </si>
  <si>
    <t>при прочих  равных  условиях,  примерно  таким  же,  как  и  для</t>
  </si>
  <si>
    <t>недоистощенного   ионита.   Мы   это   специально   проверяли  в</t>
  </si>
  <si>
    <t>лаборатории.</t>
  </si>
  <si>
    <t xml:space="preserve">     Плюс к  этому,  нам  желательно  научиться  определять и ту</t>
  </si>
  <si>
    <t>часть емкости,  которую фильтр теряет во время  его  отмывки  по</t>
  </si>
  <si>
    <t>рабочей схеме.</t>
  </si>
  <si>
    <t xml:space="preserve">     Кроме того,  есть  еще  и  отмывка  по  линии  регенерации,</t>
  </si>
  <si>
    <t>которую   тоже   не  мешало  бы  как-то  учесть.  Эта  "отмывка"</t>
  </si>
  <si>
    <t>представляет собой продолжение  регенерации  фильтра,  но  более</t>
  </si>
  <si>
    <t>разбавленным   раствором   щелочи  или  серной  кислоты.  Здесь,</t>
  </si>
  <si>
    <t>например,  можно  отметить,  что  регенерация  натриевой   формы</t>
  </si>
  <si>
    <t>катионита при отмывке по линии регенерации продолжается не менее</t>
  </si>
  <si>
    <t>эффективно,  чем при собственно "регенерации",  так как для этой</t>
  </si>
  <si>
    <t>формы  разбавление  регенерирующего  раствора в период указанной</t>
  </si>
  <si>
    <t>отмывки это положительный момент. А вот условия вытеснения солей</t>
  </si>
  <si>
    <t>жесткости на этом этапе должны резко ухудшаться и, видимо, можно</t>
  </si>
  <si>
    <t>будет   считать,   что   вытеснение   этих   солей   практически</t>
  </si>
  <si>
    <t>прекращается вместе с началом отмывки по линии регенерации.</t>
  </si>
  <si>
    <t xml:space="preserve">     Далее мы  будем  осмысливать  эту  ситуацию,  опираясь   на</t>
  </si>
  <si>
    <t>экспериментально-наладочные данные, которые будем приводить.</t>
  </si>
  <si>
    <t xml:space="preserve">     Однако что-то мы,  видимо,  можем посчитать уже  и  сейчас.</t>
  </si>
  <si>
    <t>Возьмем,  к  примеру,  аппроксимирующие  формулы  для Таблицы 13</t>
  </si>
  <si>
    <t xml:space="preserve">     После первой   волны   энтузиазма   по  поводу  достигнутых</t>
  </si>
  <si>
    <t>успехов,  мы  вдруг  вспоминаем,  что  удельный  расход  кислоты</t>
  </si>
  <si>
    <t>зависит  от  качества  обрабатываемой  воды.  Это  обычный  путь</t>
  </si>
  <si>
    <t>наладчика     -    воодушевление,    разочарование,    следующий</t>
  </si>
  <si>
    <t>положительный шаг.</t>
  </si>
  <si>
    <t xml:space="preserve">другим сильнокислотным катионитом. </t>
  </si>
  <si>
    <t>dk=((1.6666-3.333333*Cna*2.5/Cck)*(1.4666+0.736452*Exp(-0.011*aNa~^-4))^9+(-0.6666+3.333333*Cna*2.5/Cck)*(1.3706+0.739482*Exp(-0.04*aNa~^-3.2))^9)^(1/9)</t>
  </si>
  <si>
    <t xml:space="preserve">     Таким образом,  все  более разрастается наш фрагмент,  а мы</t>
  </si>
  <si>
    <t>еще "забыли" сказать,  что Qv здесь включает в  себя  не  только</t>
  </si>
  <si>
    <t>собственно  фильтроцикл,  но  и  отмывку  материалов  по рабочей</t>
  </si>
  <si>
    <t>схеме.  Фактор пересчета для dk,  E и Qv в рабочие dkr, Er и Qvr</t>
  </si>
  <si>
    <t>составляет  (Qv-Qotm)/Qv.  Придется  расширить  наш фрагмент,  а</t>
  </si>
  <si>
    <t>уточненные результаты смотрите справа</t>
  </si>
  <si>
    <t xml:space="preserve">     Здесь следует заострить внимание и не впадать в ошибку,  не</t>
  </si>
  <si>
    <t>чуждую и опытным наладчикам.  Мы не устанавливаем расходы G и dk</t>
  </si>
  <si>
    <t>произвольно или,  исходя из неких "экономических" предположений.</t>
  </si>
  <si>
    <t>Мы пляшем от ключевого момента -  от  значения  Cna.  Если  этот</t>
  </si>
  <si>
    <t>показатель  завышен  против  необходимого значения,  то может не</t>
  </si>
  <si>
    <t>работать декарбонизатор или будет плохо работать вся последующая</t>
  </si>
  <si>
    <t>ионитная часть   ВПУ.   Поэтому  наладка  работы  H-катионитовых</t>
  </si>
  <si>
    <t>фильтров первой ступени это основной элемент наладки ВПУ и мы  с</t>
  </si>
  <si>
    <t>вами этот элемент уже более-менее разобрали. Так что самое время</t>
  </si>
  <si>
    <t>продолжить наше продвижение вперед.</t>
  </si>
  <si>
    <t xml:space="preserve">     Для начала  развернем  наш фрагмент и продолжим рассуждения</t>
  </si>
  <si>
    <t>этим  в  слдующий  раз)  и продолжим наше движе-</t>
  </si>
  <si>
    <t xml:space="preserve">  Hа рис.13 нашего  отчета Х-1709 есть данные для </t>
  </si>
  <si>
    <t>формулой</t>
  </si>
  <si>
    <t>"старого" АH-31,  которые можно аппроксимировать</t>
  </si>
  <si>
    <t xml:space="preserve">для  рассматриваемого  периода  работ на  АТЭЦ-2 </t>
  </si>
  <si>
    <t>мы приняли   за    единицу,    можно    записать</t>
  </si>
  <si>
    <t>рис.12 Х-1709 аппроксимируется формулой:</t>
  </si>
  <si>
    <r>
      <t>роче   фильтроцикла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- 5095 м3.  В этом случае</t>
    </r>
  </si>
  <si>
    <t xml:space="preserve">чена  по  анионитовому  циклу. По  рис.4  Х-1709 </t>
  </si>
  <si>
    <t>удельный расход NaOH для АВ-17 аппроксимируется:</t>
  </si>
  <si>
    <t>дить и собственные варианты.</t>
  </si>
  <si>
    <t>после  усвоения азов наладчик и алгоритмист должны учиться нахо-</t>
  </si>
  <si>
    <t xml:space="preserve">     Фильтры 2-й ст (сильнокислотный катионит  и  сильноосновный</t>
  </si>
  <si>
    <t>мг-экв/кг происходит резкое ухудшение условий работы второй сту-</t>
  </si>
  <si>
    <t>пени анионитовых фильтров, что приводит к прерыванию фильтроцик-</t>
  </si>
  <si>
    <t>ла цепочек в результате истощения АВ-17. При проскоке натрия ме-</t>
  </si>
  <si>
    <t>и создают этим шламовый фильтр,  где фильтруются и  доосаждаются</t>
  </si>
  <si>
    <t xml:space="preserve">     Hа регенерируемости хлор-формы почти не сказывается  умень-</t>
  </si>
  <si>
    <t>шение скорости подачи на фильтр регенерирующего раствора и  уве-</t>
  </si>
  <si>
    <t>тываемой воды зависят от  среднего  размера  выработки  воды  за</t>
  </si>
  <si>
    <t>фильтроцикл.  Эта зависимость представлена на рисунке.</t>
  </si>
  <si>
    <t xml:space="preserve">     Для расчетов  использовались  следующие усредненные данные:</t>
  </si>
  <si>
    <t>общие потери  обессоленной  воды с учетом затрат воды на отмывку</t>
  </si>
  <si>
    <t>упомянутую  недовыработку  воды&gt;&gt;;  общее среднее солесодержание</t>
  </si>
  <si>
    <t>исходной воды - 4.5 мг-экв/кг.</t>
  </si>
  <si>
    <t xml:space="preserve">          ---------------------------------------</t>
  </si>
  <si>
    <r>
      <t>держание  катионов  (или анионов) -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и А</t>
    </r>
    <r>
      <rPr>
        <vertAlign val="subscript"/>
        <sz val="12"/>
        <rFont val="Courier"/>
        <family val="3"/>
      </rPr>
      <t>2</t>
    </r>
    <r>
      <rPr>
        <sz val="12"/>
        <rFont val="Courier"/>
        <family val="0"/>
      </rPr>
      <t xml:space="preserve"> примерно равно</t>
    </r>
  </si>
  <si>
    <r>
      <t>онитовых фильтров первой ступени (Нп и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 и,  реже, - истощения</t>
    </r>
  </si>
  <si>
    <r>
      <t>анионитовых фильтров первой ступени (А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).</t>
    </r>
  </si>
  <si>
    <r>
      <t xml:space="preserve">     Истощение емкости 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 сопровождается снижением кислотности</t>
    </r>
  </si>
  <si>
    <r>
      <t>фильтрата после Н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 что связано с увеличением проскока натрия в</t>
    </r>
  </si>
  <si>
    <r>
      <t>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 что часто (но не всегда) сопровождается резким увели-</t>
    </r>
  </si>
  <si>
    <r>
      <t>чением проскока хлоридов в фильтрате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вследствие ухудшения ус-</t>
    </r>
  </si>
  <si>
    <r>
      <t xml:space="preserve">     Для истощения емкости фильтров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характерными особенностя-</t>
    </r>
  </si>
  <si>
    <t>ний углекислоты на анионите АН-31, которые впоследствии вытесня-</t>
  </si>
  <si>
    <t>ются из ионита анионами сильных кислот. Однако, согласно резуль-</t>
  </si>
  <si>
    <t>татам проведенных испытаний,  в отдельных случаях поглощение уг-</t>
  </si>
  <si>
    <t>лекислоты на АН-31 не происходит. Последнее обстоятельство, воз-</t>
  </si>
  <si>
    <t>можно, связано с ухудшением качества используемого анионита.</t>
  </si>
  <si>
    <t xml:space="preserve">     Для рассматриваемого этапа наблюдается довольно четкая вза-</t>
  </si>
  <si>
    <t>имосвязь между величиной  проскока  натрия  после  катионитового</t>
  </si>
  <si>
    <t>фильтра и долей кислоты в регенерационном растворе после фильтра</t>
  </si>
  <si>
    <t>в момент окончания регенерации &lt;&lt;речь о том, что соотношения во-</t>
  </si>
  <si>
    <t>дородных  и  др.  катионов  в моменты регенерации и фильтроцикла</t>
  </si>
  <si>
    <t>корреспондируют между собой&gt;&gt;</t>
  </si>
  <si>
    <t xml:space="preserve">  Дата</t>
  </si>
  <si>
    <t xml:space="preserve"> 03.06.86</t>
  </si>
  <si>
    <t xml:space="preserve"> 09.06.86</t>
  </si>
  <si>
    <t xml:space="preserve"> 11.06.86</t>
  </si>
  <si>
    <t xml:space="preserve"> 23.06.86</t>
  </si>
  <si>
    <t xml:space="preserve"> 21.07.86</t>
  </si>
  <si>
    <t xml:space="preserve"> 24.07.86</t>
  </si>
  <si>
    <t xml:space="preserve">     В таблице приняты следующие обозначения: дата - дата прове-</t>
  </si>
  <si>
    <t>- кислотность фильтрата после предвключенного и основного катио-</t>
  </si>
  <si>
    <t>в фильтратах и регенерационном растворе в конце регенерации  ка-</t>
  </si>
  <si>
    <t>тионитов.</t>
  </si>
  <si>
    <t xml:space="preserve">     Меньшая кислотность фильтрата соответствует большей величи-</t>
  </si>
  <si>
    <t>не проскока натрия.  Проскок натрия не остается абсолютно посто-</t>
  </si>
  <si>
    <t>янным, а  несколько  уменьшается в течение рассматриваемой части</t>
  </si>
  <si>
    <t>фильтроцикла.</t>
  </si>
  <si>
    <t xml:space="preserve">               Основная часть фильтроцикла</t>
  </si>
  <si>
    <t xml:space="preserve">     В течение этой части фильтроцикла продолжается  постепенное</t>
  </si>
  <si>
    <t>уменьшение проскока натрия после первой ступени Н-катионирования</t>
  </si>
  <si>
    <t>&lt;&lt;из-за того,  что  содержание  натрия в нижних слоях продолжает</t>
  </si>
  <si>
    <t>уменьшаться за счет вытеснения  их  Н-ионами  ("противоионами"),</t>
  </si>
  <si>
    <t>пришедшими  из более глубоко отрегенерированных верхних слоев&gt;&gt;.</t>
  </si>
  <si>
    <t>В результате постепенно снижается щелочность воды после  аниони-</t>
  </si>
  <si>
    <t>главным образом, от удельного расхода кислоты на регенерацию ос-</t>
  </si>
  <si>
    <t>новного катионитового фильтра &lt;&lt;это говорит о том,  что для пог-</t>
  </si>
  <si>
    <t>лощения анионов угольной кислоты требуется слабощелочная  среда,</t>
  </si>
  <si>
    <t>которая может создаваться при наличии проскока натрия в Н-катио-</t>
  </si>
  <si>
    <t>нированной воде&gt;&gt;</t>
  </si>
  <si>
    <t>удельным расходом кислоты на регенерацию фильтра H1 в г/г-экв</t>
  </si>
  <si>
    <t>Qв</t>
  </si>
  <si>
    <t>аппроксимация</t>
  </si>
  <si>
    <t xml:space="preserve">     При нормальной  работе цепочки качество обрабатываемой воды</t>
  </si>
  <si>
    <t>в среднем характеризуется данными по стадиям обработки:</t>
  </si>
  <si>
    <t xml:space="preserve"> К, мг-экв/кг</t>
  </si>
  <si>
    <t xml:space="preserve"> Щ, мг-экв/кг</t>
  </si>
  <si>
    <t xml:space="preserve"> С, мг-экв/кг</t>
  </si>
  <si>
    <t xml:space="preserve"> Эл мкСм/см</t>
  </si>
  <si>
    <t xml:space="preserve">     Здесь К и Щ - кислотность и щелочность воды;  С - общее со-</t>
  </si>
  <si>
    <t>проскоку натрия; Эл - электрическая проводимость.</t>
  </si>
  <si>
    <t xml:space="preserve">     Жесткость обессоленной  воды  обычно  не   превышает   один</t>
  </si>
  <si>
    <t>зываются с H-ионами и не образуют "противоион").</t>
  </si>
  <si>
    <t>где</t>
  </si>
  <si>
    <t>т.е. в нем Cna заменен на Cna*2.5/Cck, а 2.5 - это сумма анионов</t>
  </si>
  <si>
    <r>
      <t>H</t>
    </r>
    <r>
      <rPr>
        <vertAlign val="subscript"/>
        <sz val="12"/>
        <color indexed="8"/>
        <rFont val="Courier"/>
        <family val="3"/>
      </rPr>
      <t>1</t>
    </r>
  </si>
  <si>
    <r>
      <t>А</t>
    </r>
    <r>
      <rPr>
        <vertAlign val="subscript"/>
        <sz val="12"/>
        <color indexed="8"/>
        <rFont val="Courier"/>
        <family val="3"/>
      </rPr>
      <t>1</t>
    </r>
  </si>
  <si>
    <r>
      <t>H</t>
    </r>
    <r>
      <rPr>
        <vertAlign val="subscript"/>
        <sz val="12"/>
        <color indexed="8"/>
        <rFont val="Courier"/>
        <family val="3"/>
      </rPr>
      <t>2</t>
    </r>
  </si>
  <si>
    <r>
      <t>А</t>
    </r>
    <r>
      <rPr>
        <vertAlign val="subscript"/>
        <sz val="12"/>
        <color indexed="8"/>
        <rFont val="Courier"/>
        <family val="3"/>
      </rPr>
      <t>2</t>
    </r>
  </si>
  <si>
    <r>
      <t>КH</t>
    </r>
    <r>
      <rPr>
        <vertAlign val="subscript"/>
        <sz val="12"/>
        <color indexed="8"/>
        <rFont val="Courier"/>
        <family val="3"/>
      </rPr>
      <t>1</t>
    </r>
  </si>
  <si>
    <r>
      <t>дения регенерации; Н-р - номер регенерируемой цепочки; КНп и КН</t>
    </r>
    <r>
      <rPr>
        <vertAlign val="subscript"/>
        <sz val="12"/>
        <rFont val="Courier"/>
        <family val="3"/>
      </rPr>
      <t>1</t>
    </r>
  </si>
  <si>
    <r>
      <t>нитового фильтра; Аф и Ар - отношение кислотностей после Нп и Н</t>
    </r>
    <r>
      <rPr>
        <vertAlign val="subscript"/>
        <sz val="12"/>
        <rFont val="Courier"/>
        <family val="3"/>
      </rPr>
      <t>1</t>
    </r>
  </si>
  <si>
    <t>сработанная кислота&gt;&gt;</t>
  </si>
  <si>
    <t>Co,мг-экв/кг</t>
  </si>
  <si>
    <t>Ch/Kh</t>
  </si>
  <si>
    <t xml:space="preserve">             Ионирование на анионите АВ-17</t>
  </si>
  <si>
    <t xml:space="preserve">     В условиях  работы  цепочек АТЭЦ-2 истощение анионита АВ-17</t>
  </si>
  <si>
    <t>происходит в основном анионами соляной кислоты (хлор-ионами),  а</t>
  </si>
  <si>
    <t>также, в  меньшей  мере,  анионами угольной и кремниевой кислот.</t>
  </si>
  <si>
    <t>Ионообменные процессы в условиях регенерации  хлор-формы  ионита</t>
  </si>
  <si>
    <t>щелочью описываются  уравнениями,  аналогичными  уравнениям  для</t>
  </si>
  <si>
    <t>натриевой формы КУ-2.  Hо константа обмена хлоридов на ионы  ОH,</t>
  </si>
  <si>
    <t>мкг-экв/кг,  а  кремнесодержание  воды  составляло  50-70 мкг/кг</t>
  </si>
  <si>
    <t>&lt;&lt;это кремнесодержание определяемой формы -  коллоидная  кремне-</t>
  </si>
  <si>
    <t>мг-экв/кг (элетропроводность фильтрата АН-31 при этом  достигает</t>
  </si>
  <si>
    <t>более  60  мкСм/см)  эффективность  работы АН-31 может оказаться</t>
  </si>
  <si>
    <t>настолько низкой,  что потребуется повторная регенерация Н-филь-</t>
  </si>
  <si>
    <t>тров.</t>
  </si>
  <si>
    <t xml:space="preserve">     Для осветления  в  обрабатываемую воду вводится коагулянт -</t>
  </si>
  <si>
    <t>чаще всего сернокислое  железо.  Коагулянт  образует  коллоидные</t>
  </si>
  <si>
    <t>частицы, которые "зависают" в осветлителе на определенной высоте</t>
  </si>
  <si>
    <t>ние в направлении АH-31.</t>
  </si>
  <si>
    <t xml:space="preserve">     dw=(43+105.7*Cna)/40</t>
  </si>
  <si>
    <t>где dw - удельный расход щелочи в г/г-экв.  Вве-</t>
  </si>
  <si>
    <t>дя,  меру старения Str от нуля и более,  которую</t>
  </si>
  <si>
    <t>ним можно, но если изменяются условия водоприготовления, то надо</t>
  </si>
  <si>
    <t xml:space="preserve">            Ионирование на катионите КУ-2</t>
  </si>
  <si>
    <t xml:space="preserve">     Основной особенностью Н-катионирования на КУ-2 является за-</t>
  </si>
  <si>
    <t>висимость  удельных  расходов  кислоты  от  соотношения катионов</t>
  </si>
  <si>
    <t>жесткости и натрия в обрабатываемой воде.  Зависимость  удельных</t>
  </si>
  <si>
    <t>расходов  для  жесткостной  и натриевой формы отдельного фильтра</t>
  </si>
  <si>
    <t>при условии его полного истощения &lt;&lt;до выравнивания концентраций</t>
  </si>
  <si>
    <t>на входе и выходе&gt;&gt; приведена на рисунке</t>
  </si>
  <si>
    <t>натриевой и жесткостной форм катионита КУ-2 1%-ной серной кислотой</t>
  </si>
  <si>
    <t>G и Em - расход кислоты и максимальная обменная емкость в г-экв</t>
  </si>
  <si>
    <t>G/Em</t>
  </si>
  <si>
    <t>dkЖ</t>
  </si>
  <si>
    <t>dkNa</t>
  </si>
  <si>
    <t xml:space="preserve">     Наиболее просто описываются процессы Н-катионирования раст-</t>
  </si>
  <si>
    <t>воров натриевых солей при условии регенерации  фильтров  соляной</t>
  </si>
  <si>
    <t>кислотой. Для этих условий в ДонОРГРЭС получены следующие формулы</t>
  </si>
  <si>
    <t>мена катионов при регенерации, равная 2.0.</t>
  </si>
  <si>
    <t>где Cna  и Co - концентрация натрия и всех катионов в H-катиони-</t>
  </si>
  <si>
    <t>руемой воде в мг-экв/кг,  k2 -  константа  обмена  катионов  при</t>
  </si>
  <si>
    <t>фильтрации, равная 1.5.</t>
  </si>
  <si>
    <t xml:space="preserve">     В остальных случаях расчет ионообменных  процессов  требует</t>
  </si>
  <si>
    <t>более сложного  описания  - в частности использования послойного</t>
  </si>
  <si>
    <t>расчета, результаты которых будут представлены позже.</t>
  </si>
  <si>
    <t xml:space="preserve">     Приведенные формулы  могут быть использованы для приближен-</t>
  </si>
  <si>
    <t>ных расчетов, если вместо k1=2.0 подставить k1=3.0, что примерно</t>
  </si>
  <si>
    <t>соответствует замене  соляной  кислоты  на  серную,  а вместо Em</t>
  </si>
  <si>
    <t>подставить разность Em-Eж,  где Eж - часть полной емкости  КУ-2,</t>
  </si>
  <si>
    <t>занятая катионами жесткости. Возможность замены Em на Em-Eж свя-</t>
  </si>
  <si>
    <t>зана с тем,  что при  соотношении  Eж/Em&lt;0.6,  которое  является</t>
  </si>
  <si>
    <t>обычным для основного H-фильтра,  работающего на осветленной во-</t>
  </si>
  <si>
    <t>де, удаление катионов жесткости из фильтра при  его  регенерации</t>
  </si>
  <si>
    <t>начинает резко замедляться &lt;&lt;речь о том,  что  при  определенных</t>
  </si>
  <si>
    <t>условиях жесткость просто блокирует часть обменной емкости,  вы-</t>
  </si>
  <si>
    <t>водя ее из "игры", поэтому и возможен упрощенный расчет&gt;&gt;.</t>
  </si>
  <si>
    <t xml:space="preserve">     При использовании для регенерации соляной или азотной  кис-</t>
  </si>
  <si>
    <t>лот  эффективность регенерации натриевой формы несколько возрас-</t>
  </si>
  <si>
    <t>анионов сильных кислот Cck до или после H1 (слабые кислоты  свя-</t>
  </si>
  <si>
    <t>равная примерно 25-ти,  значительно больше, чем константа обмена</t>
  </si>
  <si>
    <t>натрий-ионов на КУ-2,  что  говорит  о  плохой  регенерируемости</t>
  </si>
  <si>
    <t>хлор-формы анионита</t>
  </si>
  <si>
    <t>dщ</t>
  </si>
  <si>
    <t xml:space="preserve">     Общая рабочая емкость АВ-17 в условиях, соответственных ус-</t>
  </si>
  <si>
    <t>ловиям нормальной работы цепочек АТЭЦ-2,  практически не зависит</t>
  </si>
  <si>
    <t>от соотношения  концентраций хлоридов и анионов угольной и крем-</t>
  </si>
  <si>
    <t>ниевой кислот. Это происходит потому, что "проскок" кремнекисло-</t>
  </si>
  <si>
    <t>ты, по которому ограничиваются фильтроциклы анионитовых фильтров</t>
  </si>
  <si>
    <t>второй ступени, возрастает почти одновременно с общим (суммарным</t>
  </si>
  <si>
    <t>по всем поглощаемым анионам) истощением АВ-17.</t>
  </si>
  <si>
    <t>проскока. После фильтроцикла идет операция взрыхления, в которой</t>
  </si>
  <si>
    <t>материал перемешивается и освобождается от мелочи и загрязнений.</t>
  </si>
  <si>
    <t>Перепишем и этот фрагмент:</t>
  </si>
  <si>
    <t>Hаконец, мы можем как и ранее объединить фрагменты:</t>
  </si>
  <si>
    <t>H-р</t>
  </si>
  <si>
    <r>
      <t>где Eh - рабочая обменная емкость 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>; k1 - константа об-</t>
    </r>
  </si>
  <si>
    <r>
      <t>ной воды &lt;&lt;фильтрат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&gt;&gt;</t>
    </r>
  </si>
  <si>
    <r>
      <t xml:space="preserve">              25&lt;= ЭлА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&lt;=60 мкСм/см</t>
    </r>
  </si>
  <si>
    <r>
      <t>в г-экв/м</t>
    </r>
    <r>
      <rPr>
        <vertAlign val="superscript"/>
        <sz val="12"/>
        <rFont val="Courier"/>
        <family val="3"/>
      </rPr>
      <t>3</t>
    </r>
    <r>
      <rPr>
        <sz val="12"/>
        <rFont val="Courier"/>
        <family val="0"/>
      </rPr>
      <t xml:space="preserve"> на регенерацию этих фильтров  (в расчете на суммарную</t>
    </r>
  </si>
  <si>
    <r>
      <t>ляется кислотность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, и удельным расходом</t>
    </r>
  </si>
  <si>
    <r>
      <t>тающих фильтров H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>.  Однако будем считать, что с</t>
    </r>
  </si>
  <si>
    <r>
      <t xml:space="preserve">  Проскок анионов сильных кислот Can после А</t>
    </r>
    <r>
      <rPr>
        <vertAlign val="subscript"/>
        <sz val="12"/>
        <rFont val="Courier"/>
        <family val="3"/>
      </rPr>
      <t>1</t>
    </r>
    <r>
      <rPr>
        <sz val="12"/>
        <rFont val="Courier"/>
        <family val="0"/>
      </rPr>
      <t xml:space="preserve"> по</t>
    </r>
  </si>
  <si>
    <r>
      <t>EmH</t>
    </r>
    <r>
      <rPr>
        <vertAlign val="subscript"/>
        <sz val="12"/>
        <rFont val="Courier"/>
        <family val="3"/>
      </rPr>
      <t>1</t>
    </r>
  </si>
  <si>
    <t xml:space="preserve">             Проектные  характеристики</t>
  </si>
  <si>
    <t xml:space="preserve"> Обозначение фильтра</t>
  </si>
  <si>
    <t xml:space="preserve">             О диагностике работы фильтров</t>
  </si>
  <si>
    <t xml:space="preserve">     Существенным фактором работы обессоливающей установки явля-</t>
  </si>
  <si>
    <t xml:space="preserve">  В Таблице  3   приведена   зависимость   между</t>
  </si>
  <si>
    <t>кол-вом обработанной воды Qvh, при котором появ-</t>
  </si>
  <si>
    <t>кислоты  вида  Qvh=(3160-14*dk*49)*4.5/(Cw+Cck).</t>
  </si>
  <si>
    <t>Введем также отношение avh=Qvh/Qvr  и  подставим</t>
  </si>
  <si>
    <t>его в наш фрагмент.</t>
  </si>
  <si>
    <t xml:space="preserve">  Если у нас не цепочка,  а гребенка и  avh&gt;0.5,</t>
  </si>
  <si>
    <t>то режим, обеспечивающий работу декарбонизатора,</t>
  </si>
  <si>
    <t>может и не наступить. Это можно просчитать, сос-</t>
  </si>
  <si>
    <t>тавив аналогичные фрагменты для нескольких рабо-</t>
  </si>
  <si>
    <t>декарбонизацией  у  нас  все в порядке (займемся</t>
  </si>
  <si>
    <t xml:space="preserve"> Диаметр, мм</t>
  </si>
  <si>
    <t xml:space="preserve"> Площадь фильтрации, м2</t>
  </si>
  <si>
    <t xml:space="preserve"> Фильтрующий материал</t>
  </si>
  <si>
    <t xml:space="preserve"> Высота загрузки, м</t>
  </si>
  <si>
    <t xml:space="preserve"> Объем загрузки, м3</t>
  </si>
  <si>
    <t>Типы ионитных фильтров - вертикальные параллельноточные.</t>
  </si>
  <si>
    <t xml:space="preserve">           ОСНОВНЫЕ ОСОБЕННОСТИ ФИЛЬТРОЦИКЛОВ</t>
  </si>
  <si>
    <t xml:space="preserve">     Весь фильтроцикл цепочки можно условно разделить на следую-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</si>
</sst>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sz val="9.75"/>
      <name val="Arial Cyr"/>
      <family val="0"/>
    </font>
    <font>
      <sz val="12"/>
      <color indexed="12"/>
      <name val="Courier"/>
      <family val="1"/>
    </font>
    <font>
      <vertAlign val="subscript"/>
      <sz val="12"/>
      <name val="Courier"/>
      <family val="3"/>
    </font>
    <font>
      <vertAlign val="subscript"/>
      <sz val="12"/>
      <color indexed="8"/>
      <name val="Courier"/>
      <family val="3"/>
    </font>
    <font>
      <vertAlign val="superscript"/>
      <sz val="12"/>
      <name val="Courier"/>
      <family val="3"/>
    </font>
    <font>
      <vertAlign val="superscript"/>
      <sz val="12"/>
      <color indexed="8"/>
      <name val="Courier"/>
      <family val="3"/>
    </font>
    <font>
      <sz val="12"/>
      <name val="Symbol"/>
      <family val="1"/>
    </font>
    <font>
      <sz val="16"/>
      <name val="Courier"/>
      <family val="3"/>
    </font>
    <font>
      <sz val="14"/>
      <name val="Courier"/>
      <family val="3"/>
    </font>
    <font>
      <sz val="11"/>
      <name val="Arial Cyr"/>
      <family val="2"/>
    </font>
    <font>
      <sz val="12"/>
      <name val="Arial Cyr"/>
      <family val="0"/>
    </font>
    <font>
      <sz val="7"/>
      <name val="Arial Cyr"/>
      <family val="2"/>
    </font>
    <font>
      <sz val="12"/>
      <color indexed="10"/>
      <name val="Courier"/>
      <family val="1"/>
    </font>
    <font>
      <b/>
      <sz val="12"/>
      <color indexed="16"/>
      <name val="Courier"/>
      <family val="1"/>
    </font>
    <font>
      <sz val="8"/>
      <color indexed="8"/>
      <name val="Courier"/>
      <family val="3"/>
    </font>
    <font>
      <sz val="9"/>
      <color indexed="8"/>
      <name val="Courier"/>
      <family val="3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18" fillId="0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Лист1!$B$203:$G$203</c:f>
              <c:numCache/>
            </c:numRef>
          </c:xVal>
          <c:yVal>
            <c:numRef>
              <c:f>Лист1!$B$204:$G$204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Лист1!$B$203:$G$203</c:f>
              <c:numCache/>
            </c:numRef>
          </c:xVal>
          <c:yVal>
            <c:numRef>
              <c:f>Лист1!$B$205:$G$205</c:f>
              <c:numCache/>
            </c:numRef>
          </c:yVal>
          <c:smooth val="1"/>
        </c:ser>
        <c:axId val="63936427"/>
        <c:axId val="38556932"/>
      </c:scatterChart>
      <c:valAx>
        <c:axId val="63936427"/>
        <c:scaling>
          <c:orientation val="minMax"/>
          <c:max val="160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56932"/>
        <c:crosses val="autoZero"/>
        <c:crossBetween val="midCat"/>
        <c:dispUnits/>
      </c:valAx>
      <c:valAx>
        <c:axId val="38556932"/>
        <c:scaling>
          <c:orientation val="minMax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6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Лист1!$C$625:$T$625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Лист1!$C$626:$T$626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Лист1!$C$627:$T$627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Лист1!$C$628:$T$628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Лист1!$C$629:$T$629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Лист1!$C$630:$T$630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Лист1!$C$631:$T$631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Лист1!$C$632:$T$632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Лист1!$C$633:$T$633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Лист1!$C$634:$T$634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Лист1!$C$635:$T$635</c:f>
              <c:numCache/>
            </c:numRef>
          </c:yVal>
          <c:smooth val="1"/>
        </c:ser>
        <c:ser>
          <c:idx val="11"/>
          <c:order val="1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Лист1!$C$624:$T$624</c:f>
              <c:numCache/>
            </c:numRef>
          </c:xVal>
          <c:yVal>
            <c:numRef>
              <c:f>Лист1!$C$638:$T$638</c:f>
              <c:numCache/>
            </c:numRef>
          </c:yVal>
          <c:smooth val="1"/>
        </c:ser>
        <c:ser>
          <c:idx val="12"/>
          <c:order val="1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Лист1!$C$624:$T$624</c:f>
              <c:numCache/>
            </c:numRef>
          </c:xVal>
          <c:yVal>
            <c:numRef>
              <c:f>Лист1!$C$639:$T$639</c:f>
              <c:numCache/>
            </c:numRef>
          </c:yVal>
          <c:smooth val="1"/>
        </c:ser>
        <c:ser>
          <c:idx val="13"/>
          <c:order val="13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Лист1!$C$624:$T$624</c:f>
              <c:numCache/>
            </c:numRef>
          </c:xVal>
          <c:yVal>
            <c:numRef>
              <c:f>Лист1!$C$640:$T$640</c:f>
              <c:numCache/>
            </c:numRef>
          </c:yVal>
          <c:smooth val="1"/>
        </c:ser>
        <c:axId val="35016053"/>
        <c:axId val="46709022"/>
      </c:scatterChart>
      <c:valAx>
        <c:axId val="35016053"/>
        <c:scaling>
          <c:orientation val="minMax"/>
          <c:max val="3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09022"/>
        <c:crosses val="autoZero"/>
        <c:crossBetween val="midCat"/>
        <c:dispUnits/>
      </c:valAx>
      <c:valAx>
        <c:axId val="46709022"/>
        <c:scaling>
          <c:orientation val="minMax"/>
          <c:max val="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16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Лист1!$B$296:$AA$296</c:f>
              <c:numCache/>
            </c:numRef>
          </c:xVal>
          <c:yVal>
            <c:numRef>
              <c:f>Лист1!$B$301:$W$301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Лист1!$B$296:$AA$296</c:f>
              <c:numCache/>
            </c:numRef>
          </c:xVal>
          <c:yVal>
            <c:numRef>
              <c:f>Лист1!$B$302:$W$302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Лист1!$B$296:$AA$296</c:f>
              <c:numCache/>
            </c:numRef>
          </c:xVal>
          <c:yVal>
            <c:numRef>
              <c:f>Лист1!$B$303:$AA$303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Лист1!$B$296:$AA$296</c:f>
              <c:numCache/>
            </c:numRef>
          </c:xVal>
          <c:yVal>
            <c:numRef>
              <c:f>Лист1!$B$304:$AA$304</c:f>
              <c:numCache/>
            </c:numRef>
          </c:yVal>
          <c:smooth val="1"/>
        </c:ser>
        <c:axId val="11468069"/>
        <c:axId val="36103758"/>
      </c:scatterChart>
      <c:valAx>
        <c:axId val="114680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03758"/>
        <c:crosses val="autoZero"/>
        <c:crossBetween val="midCat"/>
        <c:dispUnits/>
      </c:valAx>
      <c:valAx>
        <c:axId val="361037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68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Лист1!$C$360:$J$360</c:f>
              <c:numCache/>
            </c:numRef>
          </c:xVal>
          <c:yVal>
            <c:numRef>
              <c:f>Лист1!$C$361:$J$361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Лист1!$C$360:$J$360</c:f>
              <c:numCache/>
            </c:numRef>
          </c:xVal>
          <c:yVal>
            <c:numRef>
              <c:f>Лист1!$C$362:$J$362</c:f>
              <c:numCache/>
            </c:numRef>
          </c:yVal>
          <c:smooth val="1"/>
        </c:ser>
        <c:axId val="56498367"/>
        <c:axId val="38723256"/>
      </c:scatterChart>
      <c:valAx>
        <c:axId val="56498367"/>
        <c:scaling>
          <c:orientation val="minMax"/>
          <c:max val="6000"/>
          <c:min val="2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23256"/>
        <c:crosses val="autoZero"/>
        <c:crossBetween val="midCat"/>
        <c:dispUnits/>
      </c:valAx>
      <c:valAx>
        <c:axId val="387232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98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Лист1!$B$393:$N$393</c:f>
              <c:numCache/>
            </c:numRef>
          </c:xVal>
          <c:yVal>
            <c:numRef>
              <c:f>Лист1!$B$394:$N$394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Лист1!$B$393:$N$393</c:f>
              <c:numCache/>
            </c:numRef>
          </c:xVal>
          <c:yVal>
            <c:numRef>
              <c:f>Лист1!$B$395:$N$395</c:f>
              <c:numCache/>
            </c:numRef>
          </c:yVal>
          <c:smooth val="1"/>
        </c:ser>
        <c:axId val="12964985"/>
        <c:axId val="49576002"/>
      </c:scatterChart>
      <c:valAx>
        <c:axId val="12964985"/>
        <c:scaling>
          <c:orientation val="minMax"/>
          <c:max val="1.7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76002"/>
        <c:crosses val="autoZero"/>
        <c:crossBetween val="midCat"/>
        <c:dispUnits/>
      </c:valAx>
      <c:valAx>
        <c:axId val="49576002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64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Лист1!$C$445:$M$445</c:f>
              <c:numCache/>
            </c:numRef>
          </c:xVal>
          <c:yVal>
            <c:numRef>
              <c:f>Лист1!$C$446:$M$446</c:f>
              <c:numCache/>
            </c:numRef>
          </c:yVal>
          <c:smooth val="1"/>
        </c:ser>
        <c:axId val="43530835"/>
        <c:axId val="56233196"/>
      </c:scatterChart>
      <c:valAx>
        <c:axId val="43530835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33196"/>
        <c:crosses val="autoZero"/>
        <c:crossBetween val="midCat"/>
        <c:dispUnits/>
      </c:valAx>
      <c:valAx>
        <c:axId val="56233196"/>
        <c:scaling>
          <c:orientation val="minMax"/>
          <c:max val="1"/>
          <c:min val="0.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30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Лист1!$B$460:$L$460</c:f>
              <c:numCache/>
            </c:numRef>
          </c:xVal>
          <c:yVal>
            <c:numRef>
              <c:f>Лист1!$B$461:$L$461</c:f>
              <c:numCache/>
            </c:numRef>
          </c:yVal>
          <c:smooth val="1"/>
        </c:ser>
        <c:axId val="36336717"/>
        <c:axId val="58594998"/>
      </c:scatterChart>
      <c:valAx>
        <c:axId val="363367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94998"/>
        <c:crosses val="autoZero"/>
        <c:crossBetween val="midCat"/>
        <c:dispUnits/>
      </c:valAx>
      <c:valAx>
        <c:axId val="58594998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36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Лист1!$B$504:$I$504</c:f>
              <c:numCache/>
            </c:numRef>
          </c:xVal>
          <c:yVal>
            <c:numRef>
              <c:f>Лист1!$B$505:$I$505</c:f>
              <c:numCache/>
            </c:numRef>
          </c:yVal>
          <c:smooth val="1"/>
        </c:ser>
        <c:axId val="57592935"/>
        <c:axId val="48574368"/>
      </c:scatterChart>
      <c:valAx>
        <c:axId val="5759293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74368"/>
        <c:crosses val="autoZero"/>
        <c:crossBetween val="midCat"/>
        <c:dispUnits/>
        <c:majorUnit val="0.2"/>
      </c:valAx>
      <c:valAx>
        <c:axId val="48574368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92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Лист1!$D$568:$N$568</c:f>
              <c:numCache/>
            </c:numRef>
          </c:xVal>
          <c:yVal>
            <c:numRef>
              <c:f>Лист1!$D$569:$N$569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Лист1!$D$568:$N$568</c:f>
              <c:numCache/>
            </c:numRef>
          </c:xVal>
          <c:yVal>
            <c:numRef>
              <c:f>Лист1!$D$570:$N$570</c:f>
              <c:numCache/>
            </c:numRef>
          </c:yVal>
          <c:smooth val="1"/>
        </c:ser>
        <c:axId val="34516129"/>
        <c:axId val="42209706"/>
      </c:scatterChart>
      <c:valAx>
        <c:axId val="34516129"/>
        <c:scaling>
          <c:orientation val="minMax"/>
          <c:max val="110"/>
          <c:min val="7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9706"/>
        <c:crosses val="autoZero"/>
        <c:crossBetween val="midCat"/>
        <c:dispUnits/>
        <c:majorUnit val="10"/>
      </c:valAx>
      <c:valAx>
        <c:axId val="42209706"/>
        <c:scaling>
          <c:orientation val="minMax"/>
          <c:max val="0.4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16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Лист1!$C$602:$L$602</c:f>
              <c:numCache/>
            </c:numRef>
          </c:xVal>
          <c:yVal>
            <c:numRef>
              <c:f>Лист1!$C$604:$L$604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Лист1!$C$602:$L$602</c:f>
              <c:numCache/>
            </c:numRef>
          </c:xVal>
          <c:yVal>
            <c:numRef>
              <c:f>Лист1!$C$605:$L$605</c:f>
              <c:numCache/>
            </c:numRef>
          </c:yVal>
          <c:smooth val="1"/>
        </c:ser>
        <c:axId val="44343035"/>
        <c:axId val="63542996"/>
      </c:scatterChart>
      <c:valAx>
        <c:axId val="44343035"/>
        <c:scaling>
          <c:orientation val="minMax"/>
          <c:max val="1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542996"/>
        <c:crosses val="autoZero"/>
        <c:crossBetween val="midCat"/>
        <c:dispUnits/>
      </c:valAx>
      <c:valAx>
        <c:axId val="6354299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43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0.24225</cdr:y>
    </cdr:from>
    <cdr:to>
      <cdr:x>0.67875</cdr:x>
      <cdr:y>0.8475</cdr:y>
    </cdr:to>
    <cdr:sp>
      <cdr:nvSpPr>
        <cdr:cNvPr id="1" name="Line 1"/>
        <cdr:cNvSpPr>
          <a:spLocks/>
        </cdr:cNvSpPr>
      </cdr:nvSpPr>
      <cdr:spPr>
        <a:xfrm>
          <a:off x="3343275" y="666750"/>
          <a:ext cx="0" cy="16764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197</xdr:row>
      <xdr:rowOff>133350</xdr:rowOff>
    </xdr:from>
    <xdr:to>
      <xdr:col>13</xdr:col>
      <xdr:colOff>342900</xdr:colOff>
      <xdr:row>205</xdr:row>
      <xdr:rowOff>95250</xdr:rowOff>
    </xdr:to>
    <xdr:graphicFrame>
      <xdr:nvGraphicFramePr>
        <xdr:cNvPr id="1" name="Chart 1"/>
        <xdr:cNvGraphicFramePr/>
      </xdr:nvGraphicFramePr>
      <xdr:xfrm>
        <a:off x="6305550" y="38052375"/>
        <a:ext cx="24574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279</xdr:row>
      <xdr:rowOff>171450</xdr:rowOff>
    </xdr:from>
    <xdr:to>
      <xdr:col>17</xdr:col>
      <xdr:colOff>276225</xdr:colOff>
      <xdr:row>294</xdr:row>
      <xdr:rowOff>76200</xdr:rowOff>
    </xdr:to>
    <xdr:grpSp>
      <xdr:nvGrpSpPr>
        <xdr:cNvPr id="2" name="Group 4"/>
        <xdr:cNvGrpSpPr>
          <a:grpSpLocks/>
        </xdr:cNvGrpSpPr>
      </xdr:nvGrpSpPr>
      <xdr:grpSpPr>
        <a:xfrm>
          <a:off x="6343650" y="54625875"/>
          <a:ext cx="4943475" cy="2762250"/>
          <a:chOff x="40" y="7967"/>
          <a:chExt cx="466" cy="290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40" y="7967"/>
          <a:ext cx="466" cy="2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3"/>
          <xdr:cNvSpPr>
            <a:spLocks/>
          </xdr:cNvSpPr>
        </xdr:nvSpPr>
        <xdr:spPr>
          <a:xfrm>
            <a:off x="224" y="8104"/>
            <a:ext cx="0" cy="107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352</xdr:row>
      <xdr:rowOff>142875</xdr:rowOff>
    </xdr:from>
    <xdr:to>
      <xdr:col>16</xdr:col>
      <xdr:colOff>133350</xdr:colOff>
      <xdr:row>362</xdr:row>
      <xdr:rowOff>152400</xdr:rowOff>
    </xdr:to>
    <xdr:graphicFrame>
      <xdr:nvGraphicFramePr>
        <xdr:cNvPr id="5" name="Chart 5"/>
        <xdr:cNvGraphicFramePr/>
      </xdr:nvGraphicFramePr>
      <xdr:xfrm>
        <a:off x="6734175" y="68541900"/>
        <a:ext cx="37623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381000</xdr:colOff>
      <xdr:row>388</xdr:row>
      <xdr:rowOff>47625</xdr:rowOff>
    </xdr:from>
    <xdr:to>
      <xdr:col>15</xdr:col>
      <xdr:colOff>209550</xdr:colOff>
      <xdr:row>399</xdr:row>
      <xdr:rowOff>161925</xdr:rowOff>
    </xdr:to>
    <xdr:graphicFrame>
      <xdr:nvGraphicFramePr>
        <xdr:cNvPr id="6" name="Chart 6"/>
        <xdr:cNvGraphicFramePr/>
      </xdr:nvGraphicFramePr>
      <xdr:xfrm>
        <a:off x="6858000" y="75476100"/>
        <a:ext cx="306705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514350</xdr:colOff>
      <xdr:row>439</xdr:row>
      <xdr:rowOff>19050</xdr:rowOff>
    </xdr:from>
    <xdr:to>
      <xdr:col>14</xdr:col>
      <xdr:colOff>428625</xdr:colOff>
      <xdr:row>449</xdr:row>
      <xdr:rowOff>28575</xdr:rowOff>
    </xdr:to>
    <xdr:graphicFrame>
      <xdr:nvGraphicFramePr>
        <xdr:cNvPr id="7" name="Chart 7"/>
        <xdr:cNvGraphicFramePr/>
      </xdr:nvGraphicFramePr>
      <xdr:xfrm>
        <a:off x="6343650" y="85334475"/>
        <a:ext cx="315277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571500</xdr:colOff>
      <xdr:row>452</xdr:row>
      <xdr:rowOff>161925</xdr:rowOff>
    </xdr:from>
    <xdr:to>
      <xdr:col>14</xdr:col>
      <xdr:colOff>257175</xdr:colOff>
      <xdr:row>462</xdr:row>
      <xdr:rowOff>171450</xdr:rowOff>
    </xdr:to>
    <xdr:graphicFrame>
      <xdr:nvGraphicFramePr>
        <xdr:cNvPr id="8" name="Chart 8"/>
        <xdr:cNvGraphicFramePr/>
      </xdr:nvGraphicFramePr>
      <xdr:xfrm>
        <a:off x="6400800" y="87953850"/>
        <a:ext cx="292417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371475</xdr:colOff>
      <xdr:row>494</xdr:row>
      <xdr:rowOff>104775</xdr:rowOff>
    </xdr:from>
    <xdr:to>
      <xdr:col>15</xdr:col>
      <xdr:colOff>381000</xdr:colOff>
      <xdr:row>504</xdr:row>
      <xdr:rowOff>114300</xdr:rowOff>
    </xdr:to>
    <xdr:graphicFrame>
      <xdr:nvGraphicFramePr>
        <xdr:cNvPr id="9" name="Chart 9"/>
        <xdr:cNvGraphicFramePr/>
      </xdr:nvGraphicFramePr>
      <xdr:xfrm>
        <a:off x="6200775" y="95897700"/>
        <a:ext cx="3895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514350</xdr:colOff>
      <xdr:row>555</xdr:row>
      <xdr:rowOff>180975</xdr:rowOff>
    </xdr:from>
    <xdr:to>
      <xdr:col>14</xdr:col>
      <xdr:colOff>304800</xdr:colOff>
      <xdr:row>566</xdr:row>
      <xdr:rowOff>114300</xdr:rowOff>
    </xdr:to>
    <xdr:graphicFrame>
      <xdr:nvGraphicFramePr>
        <xdr:cNvPr id="10" name="Chart 10"/>
        <xdr:cNvGraphicFramePr/>
      </xdr:nvGraphicFramePr>
      <xdr:xfrm>
        <a:off x="6343650" y="107594400"/>
        <a:ext cx="3028950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590</xdr:row>
      <xdr:rowOff>38100</xdr:rowOff>
    </xdr:from>
    <xdr:to>
      <xdr:col>15</xdr:col>
      <xdr:colOff>523875</xdr:colOff>
      <xdr:row>600</xdr:row>
      <xdr:rowOff>76200</xdr:rowOff>
    </xdr:to>
    <xdr:graphicFrame>
      <xdr:nvGraphicFramePr>
        <xdr:cNvPr id="11" name="Chart 11"/>
        <xdr:cNvGraphicFramePr/>
      </xdr:nvGraphicFramePr>
      <xdr:xfrm>
        <a:off x="6286500" y="114233325"/>
        <a:ext cx="3952875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638175</xdr:colOff>
      <xdr:row>604</xdr:row>
      <xdr:rowOff>161925</xdr:rowOff>
    </xdr:from>
    <xdr:to>
      <xdr:col>17</xdr:col>
      <xdr:colOff>514350</xdr:colOff>
      <xdr:row>621</xdr:row>
      <xdr:rowOff>171450</xdr:rowOff>
    </xdr:to>
    <xdr:graphicFrame>
      <xdr:nvGraphicFramePr>
        <xdr:cNvPr id="12" name="Chart 12"/>
        <xdr:cNvGraphicFramePr/>
      </xdr:nvGraphicFramePr>
      <xdr:xfrm>
        <a:off x="6467475" y="117024150"/>
        <a:ext cx="5057775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9</xdr:row>
      <xdr:rowOff>95250</xdr:rowOff>
    </xdr:from>
    <xdr:to>
      <xdr:col>7</xdr:col>
      <xdr:colOff>733425</xdr:colOff>
      <xdr:row>34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657850" y="1924050"/>
          <a:ext cx="942975" cy="4819650"/>
        </a:xfrm>
        <a:custGeom>
          <a:pathLst>
            <a:path h="512" w="90">
              <a:moveTo>
                <a:pt x="0" y="32"/>
              </a:moveTo>
              <a:lnTo>
                <a:pt x="0" y="0"/>
              </a:lnTo>
              <a:lnTo>
                <a:pt x="90" y="0"/>
              </a:lnTo>
              <a:lnTo>
                <a:pt x="90" y="5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66675</xdr:rowOff>
    </xdr:from>
    <xdr:to>
      <xdr:col>2</xdr:col>
      <xdr:colOff>190500</xdr:colOff>
      <xdr:row>43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38225" y="8458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171450</xdr:colOff>
      <xdr:row>44</xdr:row>
      <xdr:rowOff>66675</xdr:rowOff>
    </xdr:from>
    <xdr:to>
      <xdr:col>1</xdr:col>
      <xdr:colOff>819150</xdr:colOff>
      <xdr:row>44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009650" y="8734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142875</xdr:colOff>
      <xdr:row>44</xdr:row>
      <xdr:rowOff>66675</xdr:rowOff>
    </xdr:from>
    <xdr:to>
      <xdr:col>3</xdr:col>
      <xdr:colOff>552450</xdr:colOff>
      <xdr:row>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819275" y="87344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504825</xdr:colOff>
      <xdr:row>45</xdr:row>
      <xdr:rowOff>66675</xdr:rowOff>
    </xdr:from>
    <xdr:to>
      <xdr:col>2</xdr:col>
      <xdr:colOff>619125</xdr:colOff>
      <xdr:row>45</xdr:row>
      <xdr:rowOff>66675</xdr:rowOff>
    </xdr:to>
    <xdr:sp>
      <xdr:nvSpPr>
        <xdr:cNvPr id="5" name="Line 5"/>
        <xdr:cNvSpPr>
          <a:spLocks/>
        </xdr:cNvSpPr>
      </xdr:nvSpPr>
      <xdr:spPr>
        <a:xfrm>
          <a:off x="1343025" y="9010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552450</xdr:colOff>
      <xdr:row>46</xdr:row>
      <xdr:rowOff>66675</xdr:rowOff>
    </xdr:from>
    <xdr:to>
      <xdr:col>2</xdr:col>
      <xdr:colOff>685800</xdr:colOff>
      <xdr:row>46</xdr:row>
      <xdr:rowOff>66675</xdr:rowOff>
    </xdr:to>
    <xdr:sp>
      <xdr:nvSpPr>
        <xdr:cNvPr id="6" name="Line 6"/>
        <xdr:cNvSpPr>
          <a:spLocks/>
        </xdr:cNvSpPr>
      </xdr:nvSpPr>
      <xdr:spPr>
        <a:xfrm>
          <a:off x="1390650" y="92583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304800</xdr:colOff>
      <xdr:row>46</xdr:row>
      <xdr:rowOff>66675</xdr:rowOff>
    </xdr:from>
    <xdr:to>
      <xdr:col>7</xdr:col>
      <xdr:colOff>457200</xdr:colOff>
      <xdr:row>46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34000" y="9258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695325</xdr:colOff>
      <xdr:row>50</xdr:row>
      <xdr:rowOff>38100</xdr:rowOff>
    </xdr:from>
    <xdr:to>
      <xdr:col>4</xdr:col>
      <xdr:colOff>619125</xdr:colOff>
      <xdr:row>50</xdr:row>
      <xdr:rowOff>38100</xdr:rowOff>
    </xdr:to>
    <xdr:sp>
      <xdr:nvSpPr>
        <xdr:cNvPr id="8" name="Line 8"/>
        <xdr:cNvSpPr>
          <a:spLocks/>
        </xdr:cNvSpPr>
      </xdr:nvSpPr>
      <xdr:spPr>
        <a:xfrm>
          <a:off x="3209925" y="10077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809625</xdr:colOff>
      <xdr:row>50</xdr:row>
      <xdr:rowOff>38100</xdr:rowOff>
    </xdr:from>
    <xdr:to>
      <xdr:col>5</xdr:col>
      <xdr:colOff>733425</xdr:colOff>
      <xdr:row>50</xdr:row>
      <xdr:rowOff>38100</xdr:rowOff>
    </xdr:to>
    <xdr:sp>
      <xdr:nvSpPr>
        <xdr:cNvPr id="9" name="Line 9"/>
        <xdr:cNvSpPr>
          <a:spLocks/>
        </xdr:cNvSpPr>
      </xdr:nvSpPr>
      <xdr:spPr>
        <a:xfrm>
          <a:off x="4162425" y="10077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561975</xdr:colOff>
      <xdr:row>51</xdr:row>
      <xdr:rowOff>57150</xdr:rowOff>
    </xdr:from>
    <xdr:to>
      <xdr:col>3</xdr:col>
      <xdr:colOff>219075</xdr:colOff>
      <xdr:row>51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238375" y="10287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514350</xdr:colOff>
      <xdr:row>51</xdr:row>
      <xdr:rowOff>66675</xdr:rowOff>
    </xdr:from>
    <xdr:to>
      <xdr:col>6</xdr:col>
      <xdr:colOff>85725</xdr:colOff>
      <xdr:row>51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3028950" y="102965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304800</xdr:colOff>
      <xdr:row>53</xdr:row>
      <xdr:rowOff>57150</xdr:rowOff>
    </xdr:from>
    <xdr:to>
      <xdr:col>4</xdr:col>
      <xdr:colOff>533400</xdr:colOff>
      <xdr:row>53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3657600" y="10725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247650</xdr:colOff>
      <xdr:row>53</xdr:row>
      <xdr:rowOff>57150</xdr:rowOff>
    </xdr:from>
    <xdr:to>
      <xdr:col>7</xdr:col>
      <xdr:colOff>485775</xdr:colOff>
      <xdr:row>53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6115050" y="10725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200025</xdr:colOff>
      <xdr:row>55</xdr:row>
      <xdr:rowOff>57150</xdr:rowOff>
    </xdr:from>
    <xdr:to>
      <xdr:col>0</xdr:col>
      <xdr:colOff>561975</xdr:colOff>
      <xdr:row>55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200025" y="11163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276225</xdr:colOff>
      <xdr:row>56</xdr:row>
      <xdr:rowOff>28575</xdr:rowOff>
    </xdr:from>
    <xdr:to>
      <xdr:col>8</xdr:col>
      <xdr:colOff>685800</xdr:colOff>
      <xdr:row>56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6981825" y="11382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9525</xdr:rowOff>
    </xdr:from>
    <xdr:to>
      <xdr:col>14</xdr:col>
      <xdr:colOff>333375</xdr:colOff>
      <xdr:row>1</xdr:row>
      <xdr:rowOff>85725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077575" y="9525"/>
          <a:ext cx="9906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Из бака ХОВ</a:t>
          </a:r>
        </a:p>
      </xdr:txBody>
    </xdr:sp>
    <xdr:clientData/>
  </xdr:twoCellAnchor>
  <xdr:twoCellAnchor>
    <xdr:from>
      <xdr:col>1</xdr:col>
      <xdr:colOff>609600</xdr:colOff>
      <xdr:row>1</xdr:row>
      <xdr:rowOff>142875</xdr:rowOff>
    </xdr:from>
    <xdr:to>
      <xdr:col>2</xdr:col>
      <xdr:colOff>600075</xdr:colOff>
      <xdr:row>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447800" y="333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609600</xdr:colOff>
      <xdr:row>11</xdr:row>
      <xdr:rowOff>114300</xdr:rowOff>
    </xdr:from>
    <xdr:to>
      <xdr:col>9</xdr:col>
      <xdr:colOff>638175</xdr:colOff>
      <xdr:row>14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7315200" y="2324100"/>
          <a:ext cx="866775" cy="466725"/>
          <a:chOff x="288" y="573"/>
          <a:chExt cx="83" cy="49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288" y="573"/>
            <a:ext cx="54" cy="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303" y="585"/>
            <a:ext cx="25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15" y="573"/>
            <a:ext cx="56" cy="29"/>
          </a:xfrm>
          <a:custGeom>
            <a:pathLst>
              <a:path h="29" w="56">
                <a:moveTo>
                  <a:pt x="0" y="0"/>
                </a:moveTo>
                <a:lnTo>
                  <a:pt x="56" y="0"/>
                </a:lnTo>
                <a:lnTo>
                  <a:pt x="56" y="29"/>
                </a:lnTo>
                <a:lnTo>
                  <a:pt x="27" y="2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320" y="573"/>
            <a:ext cx="24" cy="29"/>
          </a:xfrm>
          <a:custGeom>
            <a:pathLst>
              <a:path h="29" w="24">
                <a:moveTo>
                  <a:pt x="5" y="1"/>
                </a:moveTo>
                <a:lnTo>
                  <a:pt x="7" y="0"/>
                </a:lnTo>
                <a:lnTo>
                  <a:pt x="13" y="4"/>
                </a:lnTo>
                <a:lnTo>
                  <a:pt x="19" y="10"/>
                </a:lnTo>
                <a:lnTo>
                  <a:pt x="23" y="16"/>
                </a:lnTo>
                <a:lnTo>
                  <a:pt x="24" y="24"/>
                </a:lnTo>
                <a:lnTo>
                  <a:pt x="24" y="28"/>
                </a:lnTo>
                <a:lnTo>
                  <a:pt x="20" y="29"/>
                </a:lnTo>
                <a:lnTo>
                  <a:pt x="18" y="20"/>
                </a:lnTo>
                <a:lnTo>
                  <a:pt x="14" y="13"/>
                </a:lnTo>
                <a:lnTo>
                  <a:pt x="8" y="6"/>
                </a:lnTo>
                <a:lnTo>
                  <a:pt x="0" y="1"/>
                </a:lnTo>
                <a:lnTo>
                  <a:pt x="5" y="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336" y="577"/>
            <a:ext cx="21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В</a:t>
            </a:r>
          </a:p>
        </xdr:txBody>
      </xdr:sp>
    </xdr:grpSp>
    <xdr:clientData/>
  </xdr:twoCellAnchor>
  <xdr:twoCellAnchor>
    <xdr:from>
      <xdr:col>5</xdr:col>
      <xdr:colOff>342900</xdr:colOff>
      <xdr:row>10</xdr:row>
      <xdr:rowOff>123825</xdr:rowOff>
    </xdr:from>
    <xdr:to>
      <xdr:col>7</xdr:col>
      <xdr:colOff>590550</xdr:colOff>
      <xdr:row>18</xdr:row>
      <xdr:rowOff>66675</xdr:rowOff>
    </xdr:to>
    <xdr:grpSp>
      <xdr:nvGrpSpPr>
        <xdr:cNvPr id="24" name="Group 24"/>
        <xdr:cNvGrpSpPr>
          <a:grpSpLocks/>
        </xdr:cNvGrpSpPr>
      </xdr:nvGrpSpPr>
      <xdr:grpSpPr>
        <a:xfrm>
          <a:off x="4533900" y="2143125"/>
          <a:ext cx="1924050" cy="1466850"/>
          <a:chOff x="503" y="81"/>
          <a:chExt cx="183" cy="154"/>
        </a:xfrm>
        <a:solidFill>
          <a:srgbClr val="FFFFFF"/>
        </a:solidFill>
      </xdr:grpSpPr>
      <xdr:grpSp>
        <xdr:nvGrpSpPr>
          <xdr:cNvPr id="25" name="Group 25"/>
          <xdr:cNvGrpSpPr>
            <a:grpSpLocks/>
          </xdr:cNvGrpSpPr>
        </xdr:nvGrpSpPr>
        <xdr:grpSpPr>
          <a:xfrm>
            <a:off x="527" y="81"/>
            <a:ext cx="159" cy="122"/>
            <a:chOff x="320" y="379"/>
            <a:chExt cx="159" cy="122"/>
          </a:xfrm>
          <a:solidFill>
            <a:srgbClr val="FFFFFF"/>
          </a:solidFill>
        </xdr:grpSpPr>
        <xdr:sp>
          <xdr:nvSpPr>
            <xdr:cNvPr id="26" name="Rectangle 26"/>
            <xdr:cNvSpPr>
              <a:spLocks/>
            </xdr:cNvSpPr>
          </xdr:nvSpPr>
          <xdr:spPr>
            <a:xfrm>
              <a:off x="320" y="461"/>
              <a:ext cx="159" cy="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27" name="Rectangle 27"/>
            <xdr:cNvSpPr>
              <a:spLocks/>
            </xdr:cNvSpPr>
          </xdr:nvSpPr>
          <xdr:spPr>
            <a:xfrm>
              <a:off x="372" y="379"/>
              <a:ext cx="53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28" name="Rectangle 28"/>
            <xdr:cNvSpPr>
              <a:spLocks/>
            </xdr:cNvSpPr>
          </xdr:nvSpPr>
          <xdr:spPr>
            <a:xfrm>
              <a:off x="373" y="457"/>
              <a:ext cx="52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29" name="TextBox 29"/>
            <xdr:cNvSpPr txBox="1">
              <a:spLocks noChangeArrowheads="1"/>
            </xdr:cNvSpPr>
          </xdr:nvSpPr>
          <xdr:spPr>
            <a:xfrm>
              <a:off x="389" y="456"/>
              <a:ext cx="21" cy="22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/>
                <a:t>Д</a:t>
              </a:r>
            </a:p>
          </xdr:txBody>
        </xdr:sp>
      </xdr:grpSp>
      <xdr:sp>
        <xdr:nvSpPr>
          <xdr:cNvPr id="30" name="AutoShape 30"/>
          <xdr:cNvSpPr>
            <a:spLocks/>
          </xdr:cNvSpPr>
        </xdr:nvSpPr>
        <xdr:spPr>
          <a:xfrm>
            <a:off x="511" y="139"/>
            <a:ext cx="68" cy="96"/>
          </a:xfrm>
          <a:custGeom>
            <a:pathLst>
              <a:path h="96" w="68">
                <a:moveTo>
                  <a:pt x="68" y="0"/>
                </a:moveTo>
                <a:lnTo>
                  <a:pt x="0" y="0"/>
                </a:lnTo>
                <a:lnTo>
                  <a:pt x="0" y="9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503" y="164"/>
            <a:ext cx="16" cy="22"/>
            <a:chOff x="494" y="310"/>
            <a:chExt cx="16" cy="22"/>
          </a:xfrm>
          <a:solidFill>
            <a:srgbClr val="FFFFFF"/>
          </a:solidFill>
        </xdr:grpSpPr>
        <xdr:sp>
          <xdr:nvSpPr>
            <xdr:cNvPr id="32" name="Rectangle 32"/>
            <xdr:cNvSpPr>
              <a:spLocks/>
            </xdr:cNvSpPr>
          </xdr:nvSpPr>
          <xdr:spPr>
            <a:xfrm>
              <a:off x="494" y="310"/>
              <a:ext cx="16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33" name="AutoShape 33"/>
            <xdr:cNvSpPr>
              <a:spLocks noChangeAspect="1"/>
            </xdr:cNvSpPr>
          </xdr:nvSpPr>
          <xdr:spPr>
            <a:xfrm rot="16200000">
              <a:off x="501" y="312"/>
              <a:ext cx="4" cy="18"/>
            </a:xfrm>
            <a:custGeom>
              <a:pathLst>
                <a:path h="8" w="31">
                  <a:moveTo>
                    <a:pt x="0" y="5"/>
                  </a:moveTo>
                  <a:cubicBezTo>
                    <a:pt x="3" y="2"/>
                    <a:pt x="7" y="0"/>
                    <a:pt x="10" y="0"/>
                  </a:cubicBezTo>
                  <a:cubicBezTo>
                    <a:pt x="13" y="0"/>
                    <a:pt x="15" y="4"/>
                    <a:pt x="17" y="5"/>
                  </a:cubicBezTo>
                  <a:cubicBezTo>
                    <a:pt x="19" y="6"/>
                    <a:pt x="22" y="8"/>
                    <a:pt x="24" y="7"/>
                  </a:cubicBezTo>
                  <a:cubicBezTo>
                    <a:pt x="26" y="6"/>
                    <a:pt x="30" y="2"/>
                    <a:pt x="31" y="1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647700</xdr:colOff>
      <xdr:row>37</xdr:row>
      <xdr:rowOff>133350</xdr:rowOff>
    </xdr:from>
    <xdr:to>
      <xdr:col>9</xdr:col>
      <xdr:colOff>657225</xdr:colOff>
      <xdr:row>41</xdr:row>
      <xdr:rowOff>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7353300" y="7296150"/>
          <a:ext cx="847725" cy="628650"/>
          <a:chOff x="390" y="540"/>
          <a:chExt cx="101" cy="82"/>
        </a:xfrm>
        <a:solidFill>
          <a:srgbClr val="FFFFFF"/>
        </a:solidFill>
      </xdr:grpSpPr>
      <xdr:grpSp>
        <xdr:nvGrpSpPr>
          <xdr:cNvPr id="35" name="Group 35"/>
          <xdr:cNvGrpSpPr>
            <a:grpSpLocks noChangeAspect="1"/>
          </xdr:cNvGrpSpPr>
        </xdr:nvGrpSpPr>
        <xdr:grpSpPr>
          <a:xfrm>
            <a:off x="390" y="540"/>
            <a:ext cx="101" cy="82"/>
            <a:chOff x="390" y="540"/>
            <a:chExt cx="101" cy="82"/>
          </a:xfrm>
          <a:solidFill>
            <a:srgbClr val="FFFFFF"/>
          </a:solidFill>
        </xdr:grpSpPr>
        <xdr:grpSp>
          <xdr:nvGrpSpPr>
            <xdr:cNvPr id="36" name="Group 36"/>
            <xdr:cNvGrpSpPr>
              <a:grpSpLocks noChangeAspect="1"/>
            </xdr:cNvGrpSpPr>
          </xdr:nvGrpSpPr>
          <xdr:grpSpPr>
            <a:xfrm>
              <a:off x="399" y="540"/>
              <a:ext cx="82" cy="74"/>
              <a:chOff x="399" y="540"/>
              <a:chExt cx="82" cy="74"/>
            </a:xfrm>
            <a:solidFill>
              <a:srgbClr val="FFFFFF"/>
            </a:solidFill>
          </xdr:grpSpPr>
          <xdr:sp>
            <xdr:nvSpPr>
              <xdr:cNvPr id="37" name="Line 37"/>
              <xdr:cNvSpPr>
                <a:spLocks noChangeAspect="1"/>
              </xdr:cNvSpPr>
            </xdr:nvSpPr>
            <xdr:spPr>
              <a:xfrm>
                <a:off x="400" y="541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38" name="Line 38"/>
              <xdr:cNvSpPr>
                <a:spLocks noChangeAspect="1"/>
              </xdr:cNvSpPr>
            </xdr:nvSpPr>
            <xdr:spPr>
              <a:xfrm>
                <a:off x="400" y="57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39" name="Line 39"/>
              <xdr:cNvSpPr>
                <a:spLocks noChangeAspect="1"/>
              </xdr:cNvSpPr>
            </xdr:nvSpPr>
            <xdr:spPr>
              <a:xfrm>
                <a:off x="400" y="596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0" name="Line 40"/>
              <xdr:cNvSpPr>
                <a:spLocks noChangeAspect="1"/>
              </xdr:cNvSpPr>
            </xdr:nvSpPr>
            <xdr:spPr>
              <a:xfrm>
                <a:off x="480" y="54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1" name="Line 41"/>
              <xdr:cNvSpPr>
                <a:spLocks noChangeAspect="1"/>
              </xdr:cNvSpPr>
            </xdr:nvSpPr>
            <xdr:spPr>
              <a:xfrm>
                <a:off x="480" y="569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2" name="Line 42"/>
              <xdr:cNvSpPr>
                <a:spLocks noChangeAspect="1"/>
              </xdr:cNvSpPr>
            </xdr:nvSpPr>
            <xdr:spPr>
              <a:xfrm>
                <a:off x="480" y="59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3" name="Line 43"/>
              <xdr:cNvSpPr>
                <a:spLocks noChangeAspect="1"/>
              </xdr:cNvSpPr>
            </xdr:nvSpPr>
            <xdr:spPr>
              <a:xfrm rot="5400000">
                <a:off x="408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4" name="Line 44"/>
              <xdr:cNvSpPr>
                <a:spLocks noChangeAspect="1"/>
              </xdr:cNvSpPr>
            </xdr:nvSpPr>
            <xdr:spPr>
              <a:xfrm rot="5400000">
                <a:off x="472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5" name="Line 45"/>
              <xdr:cNvSpPr>
                <a:spLocks noChangeAspect="1"/>
              </xdr:cNvSpPr>
            </xdr:nvSpPr>
            <xdr:spPr>
              <a:xfrm rot="5400000">
                <a:off x="440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</xdr:grpSp>
        <xdr:grpSp>
          <xdr:nvGrpSpPr>
            <xdr:cNvPr id="46" name="Group 46"/>
            <xdr:cNvGrpSpPr>
              <a:grpSpLocks noChangeAspect="1"/>
            </xdr:cNvGrpSpPr>
          </xdr:nvGrpSpPr>
          <xdr:grpSpPr>
            <a:xfrm>
              <a:off x="390" y="540"/>
              <a:ext cx="101" cy="82"/>
              <a:chOff x="399" y="540"/>
              <a:chExt cx="82" cy="74"/>
            </a:xfrm>
            <a:solidFill>
              <a:srgbClr val="FFFFFF"/>
            </a:solidFill>
          </xdr:grpSpPr>
          <xdr:sp>
            <xdr:nvSpPr>
              <xdr:cNvPr id="47" name="Line 47"/>
              <xdr:cNvSpPr>
                <a:spLocks noChangeAspect="1"/>
              </xdr:cNvSpPr>
            </xdr:nvSpPr>
            <xdr:spPr>
              <a:xfrm>
                <a:off x="400" y="541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8" name="Line 48"/>
              <xdr:cNvSpPr>
                <a:spLocks noChangeAspect="1"/>
              </xdr:cNvSpPr>
            </xdr:nvSpPr>
            <xdr:spPr>
              <a:xfrm>
                <a:off x="400" y="57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49" name="Line 49"/>
              <xdr:cNvSpPr>
                <a:spLocks noChangeAspect="1"/>
              </xdr:cNvSpPr>
            </xdr:nvSpPr>
            <xdr:spPr>
              <a:xfrm>
                <a:off x="400" y="596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0" name="Line 50"/>
              <xdr:cNvSpPr>
                <a:spLocks noChangeAspect="1"/>
              </xdr:cNvSpPr>
            </xdr:nvSpPr>
            <xdr:spPr>
              <a:xfrm>
                <a:off x="480" y="54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1" name="Line 51"/>
              <xdr:cNvSpPr>
                <a:spLocks noChangeAspect="1"/>
              </xdr:cNvSpPr>
            </xdr:nvSpPr>
            <xdr:spPr>
              <a:xfrm>
                <a:off x="480" y="569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2" name="Line 52"/>
              <xdr:cNvSpPr>
                <a:spLocks noChangeAspect="1"/>
              </xdr:cNvSpPr>
            </xdr:nvSpPr>
            <xdr:spPr>
              <a:xfrm>
                <a:off x="480" y="59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3" name="Line 53"/>
              <xdr:cNvSpPr>
                <a:spLocks noChangeAspect="1"/>
              </xdr:cNvSpPr>
            </xdr:nvSpPr>
            <xdr:spPr>
              <a:xfrm rot="5400000">
                <a:off x="408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 noChangeAspect="1"/>
              </xdr:cNvSpPr>
            </xdr:nvSpPr>
            <xdr:spPr>
              <a:xfrm rot="5400000">
                <a:off x="472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55" name="Line 55"/>
              <xdr:cNvSpPr>
                <a:spLocks noChangeAspect="1"/>
              </xdr:cNvSpPr>
            </xdr:nvSpPr>
            <xdr:spPr>
              <a:xfrm rot="5400000">
                <a:off x="440" y="60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</xdr:grpSp>
      </xdr:grpSp>
      <xdr:sp>
        <xdr:nvSpPr>
          <xdr:cNvPr id="56" name="AutoShape 56"/>
          <xdr:cNvSpPr>
            <a:spLocks noChangeAspect="1"/>
          </xdr:cNvSpPr>
        </xdr:nvSpPr>
        <xdr:spPr>
          <a:xfrm rot="5400000">
            <a:off x="431" y="565"/>
            <a:ext cx="20" cy="16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>
            <a:off x="441" y="583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441" y="54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36</xdr:row>
      <xdr:rowOff>114300</xdr:rowOff>
    </xdr:from>
    <xdr:to>
      <xdr:col>11</xdr:col>
      <xdr:colOff>180975</xdr:colOff>
      <xdr:row>38</xdr:row>
      <xdr:rowOff>66675</xdr:rowOff>
    </xdr:to>
    <xdr:grpSp>
      <xdr:nvGrpSpPr>
        <xdr:cNvPr id="59" name="Group 59"/>
        <xdr:cNvGrpSpPr>
          <a:grpSpLocks noChangeAspect="1"/>
        </xdr:cNvGrpSpPr>
      </xdr:nvGrpSpPr>
      <xdr:grpSpPr>
        <a:xfrm>
          <a:off x="8458200" y="7086600"/>
          <a:ext cx="942975" cy="333375"/>
          <a:chOff x="949" y="548"/>
          <a:chExt cx="113" cy="44"/>
        </a:xfrm>
        <a:solidFill>
          <a:srgbClr val="FFFFFF"/>
        </a:solidFill>
      </xdr:grpSpPr>
      <xdr:grpSp>
        <xdr:nvGrpSpPr>
          <xdr:cNvPr id="60" name="Group 60"/>
          <xdr:cNvGrpSpPr>
            <a:grpSpLocks noChangeAspect="1"/>
          </xdr:cNvGrpSpPr>
        </xdr:nvGrpSpPr>
        <xdr:grpSpPr>
          <a:xfrm>
            <a:off x="949" y="548"/>
            <a:ext cx="50" cy="44"/>
            <a:chOff x="480" y="407"/>
            <a:chExt cx="50" cy="44"/>
          </a:xfrm>
          <a:solidFill>
            <a:srgbClr val="FFFFFF"/>
          </a:solidFill>
        </xdr:grpSpPr>
        <xdr:sp>
          <xdr:nvSpPr>
            <xdr:cNvPr id="61" name="Oval 61"/>
            <xdr:cNvSpPr>
              <a:spLocks noChangeAspect="1"/>
            </xdr:cNvSpPr>
          </xdr:nvSpPr>
          <xdr:spPr>
            <a:xfrm>
              <a:off x="480" y="407"/>
              <a:ext cx="50" cy="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grpSp>
          <xdr:nvGrpSpPr>
            <xdr:cNvPr id="62" name="Group 62"/>
            <xdr:cNvGrpSpPr>
              <a:grpSpLocks noChangeAspect="1"/>
            </xdr:cNvGrpSpPr>
          </xdr:nvGrpSpPr>
          <xdr:grpSpPr>
            <a:xfrm>
              <a:off x="497" y="409"/>
              <a:ext cx="17" cy="40"/>
              <a:chOff x="576" y="399"/>
              <a:chExt cx="17" cy="40"/>
            </a:xfrm>
            <a:solidFill>
              <a:srgbClr val="FFFFFF"/>
            </a:solidFill>
          </xdr:grpSpPr>
          <xdr:sp>
            <xdr:nvSpPr>
              <xdr:cNvPr id="63" name="Rectangle 63"/>
              <xdr:cNvSpPr>
                <a:spLocks noChangeAspect="1"/>
              </xdr:cNvSpPr>
            </xdr:nvSpPr>
            <xdr:spPr>
              <a:xfrm>
                <a:off x="576" y="399"/>
                <a:ext cx="17" cy="4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 noChangeAspect="1"/>
              </xdr:cNvSpPr>
            </xdr:nvSpPr>
            <xdr:spPr>
              <a:xfrm>
                <a:off x="576" y="403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5" name="Line 65"/>
              <xdr:cNvSpPr>
                <a:spLocks noChangeAspect="1"/>
              </xdr:cNvSpPr>
            </xdr:nvSpPr>
            <xdr:spPr>
              <a:xfrm>
                <a:off x="576" y="415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6" name="Line 66"/>
              <xdr:cNvSpPr>
                <a:spLocks noChangeAspect="1"/>
              </xdr:cNvSpPr>
            </xdr:nvSpPr>
            <xdr:spPr>
              <a:xfrm>
                <a:off x="576" y="407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7" name="Line 67"/>
              <xdr:cNvSpPr>
                <a:spLocks noChangeAspect="1"/>
              </xdr:cNvSpPr>
            </xdr:nvSpPr>
            <xdr:spPr>
              <a:xfrm>
                <a:off x="576" y="411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8" name="Line 68"/>
              <xdr:cNvSpPr>
                <a:spLocks noChangeAspect="1"/>
              </xdr:cNvSpPr>
            </xdr:nvSpPr>
            <xdr:spPr>
              <a:xfrm>
                <a:off x="576" y="423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69" name="Line 69"/>
              <xdr:cNvSpPr>
                <a:spLocks noChangeAspect="1"/>
              </xdr:cNvSpPr>
            </xdr:nvSpPr>
            <xdr:spPr>
              <a:xfrm>
                <a:off x="577" y="419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70" name="Line 70"/>
              <xdr:cNvSpPr>
                <a:spLocks noChangeAspect="1"/>
              </xdr:cNvSpPr>
            </xdr:nvSpPr>
            <xdr:spPr>
              <a:xfrm>
                <a:off x="576" y="435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71" name="Line 71"/>
              <xdr:cNvSpPr>
                <a:spLocks noChangeAspect="1"/>
              </xdr:cNvSpPr>
            </xdr:nvSpPr>
            <xdr:spPr>
              <a:xfrm>
                <a:off x="577" y="427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  <xdr:sp>
            <xdr:nvSpPr>
              <xdr:cNvPr id="72" name="Line 72"/>
              <xdr:cNvSpPr>
                <a:spLocks noChangeAspect="1"/>
              </xdr:cNvSpPr>
            </xdr:nvSpPr>
            <xdr:spPr>
              <a:xfrm>
                <a:off x="576" y="431"/>
                <a:ext cx="1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xdr:txBody>
          </xdr:sp>
        </xdr:grpSp>
      </xdr:grpSp>
      <xdr:grpSp>
        <xdr:nvGrpSpPr>
          <xdr:cNvPr id="73" name="Group 73"/>
          <xdr:cNvGrpSpPr>
            <a:grpSpLocks noChangeAspect="1"/>
          </xdr:cNvGrpSpPr>
        </xdr:nvGrpSpPr>
        <xdr:grpSpPr>
          <a:xfrm>
            <a:off x="1016" y="561"/>
            <a:ext cx="46" cy="16"/>
            <a:chOff x="1016" y="561"/>
            <a:chExt cx="46" cy="16"/>
          </a:xfrm>
          <a:solidFill>
            <a:srgbClr val="FFFFFF"/>
          </a:solidFill>
        </xdr:grpSpPr>
        <xdr:sp>
          <xdr:nvSpPr>
            <xdr:cNvPr id="74" name="AutoShape 74"/>
            <xdr:cNvSpPr>
              <a:spLocks noChangeAspect="1"/>
            </xdr:cNvSpPr>
          </xdr:nvSpPr>
          <xdr:spPr>
            <a:xfrm>
              <a:off x="1016" y="561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75" name="Line 75"/>
            <xdr:cNvSpPr>
              <a:spLocks noChangeAspect="1"/>
            </xdr:cNvSpPr>
          </xdr:nvSpPr>
          <xdr:spPr>
            <a:xfrm>
              <a:off x="1036" y="569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76" name="Line 76"/>
          <xdr:cNvSpPr>
            <a:spLocks noChangeAspect="1"/>
          </xdr:cNvSpPr>
        </xdr:nvSpPr>
        <xdr:spPr>
          <a:xfrm>
            <a:off x="1000" y="57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8</xdr:row>
      <xdr:rowOff>152400</xdr:rowOff>
    </xdr:from>
    <xdr:to>
      <xdr:col>10</xdr:col>
      <xdr:colOff>57150</xdr:colOff>
      <xdr:row>12</xdr:row>
      <xdr:rowOff>123825</xdr:rowOff>
    </xdr:to>
    <xdr:sp>
      <xdr:nvSpPr>
        <xdr:cNvPr id="77" name="AutoShape 77"/>
        <xdr:cNvSpPr>
          <a:spLocks/>
        </xdr:cNvSpPr>
      </xdr:nvSpPr>
      <xdr:spPr>
        <a:xfrm>
          <a:off x="4895850" y="1790700"/>
          <a:ext cx="3543300" cy="733425"/>
        </a:xfrm>
        <a:custGeom>
          <a:pathLst>
            <a:path h="89" w="338">
              <a:moveTo>
                <a:pt x="40" y="89"/>
              </a:moveTo>
              <a:lnTo>
                <a:pt x="0" y="89"/>
              </a:lnTo>
              <a:lnTo>
                <a:pt x="0" y="0"/>
              </a:lnTo>
              <a:lnTo>
                <a:pt x="338" y="0"/>
              </a:lnTo>
              <a:lnTo>
                <a:pt x="338" y="84"/>
              </a:lnTo>
              <a:lnTo>
                <a:pt x="314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133350</xdr:colOff>
      <xdr:row>22</xdr:row>
      <xdr:rowOff>85725</xdr:rowOff>
    </xdr:from>
    <xdr:to>
      <xdr:col>12</xdr:col>
      <xdr:colOff>295275</xdr:colOff>
      <xdr:row>25</xdr:row>
      <xdr:rowOff>123825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8515350" y="4391025"/>
          <a:ext cx="1838325" cy="609600"/>
          <a:chOff x="1042" y="211"/>
          <a:chExt cx="239" cy="80"/>
        </a:xfrm>
        <a:solidFill>
          <a:srgbClr val="FFFFFF"/>
        </a:solidFill>
      </xdr:grpSpPr>
      <xdr:grpSp>
        <xdr:nvGrpSpPr>
          <xdr:cNvPr id="79" name="Group 79"/>
          <xdr:cNvGrpSpPr>
            <a:grpSpLocks noChangeAspect="1"/>
          </xdr:cNvGrpSpPr>
        </xdr:nvGrpSpPr>
        <xdr:grpSpPr>
          <a:xfrm>
            <a:off x="1042" y="273"/>
            <a:ext cx="68" cy="12"/>
            <a:chOff x="385" y="522"/>
            <a:chExt cx="219" cy="38"/>
          </a:xfrm>
          <a:solidFill>
            <a:srgbClr val="FFFFFF"/>
          </a:solidFill>
        </xdr:grpSpPr>
        <xdr:sp>
          <xdr:nvSpPr>
            <xdr:cNvPr id="80" name="Rectangle 80"/>
            <xdr:cNvSpPr>
              <a:spLocks noChangeAspect="1"/>
            </xdr:cNvSpPr>
          </xdr:nvSpPr>
          <xdr:spPr>
            <a:xfrm>
              <a:off x="401" y="522"/>
              <a:ext cx="18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81" name="AutoShape 81"/>
            <xdr:cNvSpPr>
              <a:spLocks noChangeAspect="1"/>
            </xdr:cNvSpPr>
          </xdr:nvSpPr>
          <xdr:spPr>
            <a:xfrm>
              <a:off x="385" y="522"/>
              <a:ext cx="17" cy="38"/>
            </a:xfrm>
            <a:custGeom>
              <a:pathLst>
                <a:path h="38" w="17">
                  <a:moveTo>
                    <a:pt x="16" y="0"/>
                  </a:moveTo>
                  <a:lnTo>
                    <a:pt x="0" y="21"/>
                  </a:lnTo>
                  <a:lnTo>
                    <a:pt x="17" y="3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82" name="AutoShape 82"/>
            <xdr:cNvSpPr>
              <a:spLocks noChangeAspect="1"/>
            </xdr:cNvSpPr>
          </xdr:nvSpPr>
          <xdr:spPr>
            <a:xfrm flipH="1">
              <a:off x="587" y="522"/>
              <a:ext cx="17" cy="38"/>
            </a:xfrm>
            <a:custGeom>
              <a:pathLst>
                <a:path h="38" w="17">
                  <a:moveTo>
                    <a:pt x="16" y="0"/>
                  </a:moveTo>
                  <a:lnTo>
                    <a:pt x="0" y="21"/>
                  </a:lnTo>
                  <a:lnTo>
                    <a:pt x="17" y="3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83" name="Line 83"/>
          <xdr:cNvSpPr>
            <a:spLocks noChangeAspect="1"/>
          </xdr:cNvSpPr>
        </xdr:nvSpPr>
        <xdr:spPr>
          <a:xfrm>
            <a:off x="1195" y="25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4" name="Group 84"/>
          <xdr:cNvGrpSpPr>
            <a:grpSpLocks noChangeAspect="1"/>
          </xdr:cNvGrpSpPr>
        </xdr:nvGrpSpPr>
        <xdr:grpSpPr>
          <a:xfrm>
            <a:off x="1219" y="269"/>
            <a:ext cx="13" cy="22"/>
            <a:chOff x="1219" y="270"/>
            <a:chExt cx="13" cy="22"/>
          </a:xfrm>
          <a:solidFill>
            <a:srgbClr val="FFFFFF"/>
          </a:solidFill>
        </xdr:grpSpPr>
        <xdr:sp>
          <xdr:nvSpPr>
            <xdr:cNvPr id="85" name="AutoShape 85"/>
            <xdr:cNvSpPr>
              <a:spLocks noChangeAspect="1"/>
            </xdr:cNvSpPr>
          </xdr:nvSpPr>
          <xdr:spPr>
            <a:xfrm>
              <a:off x="1219" y="284"/>
              <a:ext cx="13" cy="8"/>
            </a:xfrm>
            <a:custGeom>
              <a:pathLst>
                <a:path h="95" w="160">
                  <a:moveTo>
                    <a:pt x="0" y="94"/>
                  </a:moveTo>
                  <a:lnTo>
                    <a:pt x="80" y="0"/>
                  </a:lnTo>
                  <a:lnTo>
                    <a:pt x="160" y="95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86" name="AutoShape 86"/>
            <xdr:cNvSpPr>
              <a:spLocks noChangeAspect="1"/>
            </xdr:cNvSpPr>
          </xdr:nvSpPr>
          <xdr:spPr>
            <a:xfrm flipV="1">
              <a:off x="1219" y="270"/>
              <a:ext cx="13" cy="8"/>
            </a:xfrm>
            <a:custGeom>
              <a:pathLst>
                <a:path h="95" w="160">
                  <a:moveTo>
                    <a:pt x="0" y="94"/>
                  </a:moveTo>
                  <a:lnTo>
                    <a:pt x="80" y="0"/>
                  </a:lnTo>
                  <a:lnTo>
                    <a:pt x="160" y="95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87" name="AutoShape 87"/>
          <xdr:cNvSpPr>
            <a:spLocks noChangeAspect="1"/>
          </xdr:cNvSpPr>
        </xdr:nvSpPr>
        <xdr:spPr>
          <a:xfrm>
            <a:off x="1110" y="280"/>
            <a:ext cx="144" cy="1"/>
          </a:xfrm>
          <a:custGeom>
            <a:pathLst>
              <a:path h="1" w="144">
                <a:moveTo>
                  <a:pt x="0" y="1"/>
                </a:move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88" name="Group 88"/>
          <xdr:cNvGrpSpPr>
            <a:grpSpLocks noChangeAspect="1"/>
          </xdr:cNvGrpSpPr>
        </xdr:nvGrpSpPr>
        <xdr:grpSpPr>
          <a:xfrm>
            <a:off x="1141" y="272"/>
            <a:ext cx="65" cy="17"/>
            <a:chOff x="402" y="464"/>
            <a:chExt cx="65" cy="17"/>
          </a:xfrm>
          <a:solidFill>
            <a:srgbClr val="FFFFFF"/>
          </a:solidFill>
        </xdr:grpSpPr>
        <xdr:sp>
          <xdr:nvSpPr>
            <xdr:cNvPr id="89" name="AutoShape 89"/>
            <xdr:cNvSpPr>
              <a:spLocks noChangeAspect="1"/>
            </xdr:cNvSpPr>
          </xdr:nvSpPr>
          <xdr:spPr>
            <a:xfrm>
              <a:off x="447" y="465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0" name="AutoShape 90"/>
            <xdr:cNvSpPr>
              <a:spLocks noChangeAspect="1"/>
            </xdr:cNvSpPr>
          </xdr:nvSpPr>
          <xdr:spPr>
            <a:xfrm>
              <a:off x="402" y="464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1" name="Line 91"/>
            <xdr:cNvSpPr>
              <a:spLocks noChangeAspect="1"/>
            </xdr:cNvSpPr>
          </xdr:nvSpPr>
          <xdr:spPr>
            <a:xfrm>
              <a:off x="423" y="473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92" name="AutoShape 92"/>
          <xdr:cNvSpPr>
            <a:spLocks noChangeAspect="1"/>
          </xdr:cNvSpPr>
        </xdr:nvSpPr>
        <xdr:spPr>
          <a:xfrm>
            <a:off x="1076" y="217"/>
            <a:ext cx="205" cy="56"/>
          </a:xfrm>
          <a:custGeom>
            <a:pathLst>
              <a:path h="56" w="205">
                <a:moveTo>
                  <a:pt x="205" y="3"/>
                </a:moveTo>
                <a:lnTo>
                  <a:pt x="185" y="3"/>
                </a:lnTo>
                <a:lnTo>
                  <a:pt x="178" y="0"/>
                </a:lnTo>
                <a:lnTo>
                  <a:pt x="171" y="3"/>
                </a:lnTo>
                <a:lnTo>
                  <a:pt x="0" y="3"/>
                </a:lnTo>
                <a:lnTo>
                  <a:pt x="0" y="5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93" name="AutoShape 93"/>
          <xdr:cNvSpPr>
            <a:spLocks noChangeAspect="1"/>
          </xdr:cNvSpPr>
        </xdr:nvSpPr>
        <xdr:spPr>
          <a:xfrm rot="5400000">
            <a:off x="1067" y="241"/>
            <a:ext cx="20" cy="16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94" name="Group 94"/>
          <xdr:cNvGrpSpPr>
            <a:grpSpLocks noChangeAspect="1"/>
          </xdr:cNvGrpSpPr>
        </xdr:nvGrpSpPr>
        <xdr:grpSpPr>
          <a:xfrm>
            <a:off x="1139" y="211"/>
            <a:ext cx="65" cy="17"/>
            <a:chOff x="402" y="464"/>
            <a:chExt cx="65" cy="17"/>
          </a:xfrm>
          <a:solidFill>
            <a:srgbClr val="FFFFFF"/>
          </a:solidFill>
        </xdr:grpSpPr>
        <xdr:sp>
          <xdr:nvSpPr>
            <xdr:cNvPr id="95" name="AutoShape 95"/>
            <xdr:cNvSpPr>
              <a:spLocks noChangeAspect="1"/>
            </xdr:cNvSpPr>
          </xdr:nvSpPr>
          <xdr:spPr>
            <a:xfrm>
              <a:off x="447" y="465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6" name="AutoShape 96"/>
            <xdr:cNvSpPr>
              <a:spLocks noChangeAspect="1"/>
            </xdr:cNvSpPr>
          </xdr:nvSpPr>
          <xdr:spPr>
            <a:xfrm>
              <a:off x="402" y="464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97" name="Line 97"/>
            <xdr:cNvSpPr>
              <a:spLocks noChangeAspect="1"/>
            </xdr:cNvSpPr>
          </xdr:nvSpPr>
          <xdr:spPr>
            <a:xfrm>
              <a:off x="423" y="473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76200</xdr:colOff>
      <xdr:row>17</xdr:row>
      <xdr:rowOff>57150</xdr:rowOff>
    </xdr:from>
    <xdr:to>
      <xdr:col>12</xdr:col>
      <xdr:colOff>85725</xdr:colOff>
      <xdr:row>33</xdr:row>
      <xdr:rowOff>38100</xdr:rowOff>
    </xdr:to>
    <xdr:sp>
      <xdr:nvSpPr>
        <xdr:cNvPr id="98" name="AutoShape 98"/>
        <xdr:cNvSpPr>
          <a:spLocks/>
        </xdr:cNvSpPr>
      </xdr:nvSpPr>
      <xdr:spPr>
        <a:xfrm>
          <a:off x="10134600" y="3409950"/>
          <a:ext cx="9525" cy="3028950"/>
        </a:xfrm>
        <a:custGeom>
          <a:pathLst>
            <a:path h="318" w="1">
              <a:moveTo>
                <a:pt x="0" y="0"/>
              </a:moveTo>
              <a:lnTo>
                <a:pt x="0" y="3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180975</xdr:rowOff>
    </xdr:from>
    <xdr:to>
      <xdr:col>12</xdr:col>
      <xdr:colOff>295275</xdr:colOff>
      <xdr:row>31</xdr:row>
      <xdr:rowOff>28575</xdr:rowOff>
    </xdr:to>
    <xdr:grpSp>
      <xdr:nvGrpSpPr>
        <xdr:cNvPr id="99" name="Group 99"/>
        <xdr:cNvGrpSpPr>
          <a:grpSpLocks noChangeAspect="1"/>
        </xdr:cNvGrpSpPr>
      </xdr:nvGrpSpPr>
      <xdr:grpSpPr>
        <a:xfrm>
          <a:off x="8515350" y="5438775"/>
          <a:ext cx="1838325" cy="609600"/>
          <a:chOff x="1042" y="211"/>
          <a:chExt cx="239" cy="80"/>
        </a:xfrm>
        <a:solidFill>
          <a:srgbClr val="FFFFFF"/>
        </a:solidFill>
      </xdr:grpSpPr>
      <xdr:grpSp>
        <xdr:nvGrpSpPr>
          <xdr:cNvPr id="100" name="Group 100"/>
          <xdr:cNvGrpSpPr>
            <a:grpSpLocks noChangeAspect="1"/>
          </xdr:cNvGrpSpPr>
        </xdr:nvGrpSpPr>
        <xdr:grpSpPr>
          <a:xfrm>
            <a:off x="1042" y="273"/>
            <a:ext cx="68" cy="12"/>
            <a:chOff x="385" y="522"/>
            <a:chExt cx="219" cy="38"/>
          </a:xfrm>
          <a:solidFill>
            <a:srgbClr val="FFFFFF"/>
          </a:solidFill>
        </xdr:grpSpPr>
        <xdr:sp>
          <xdr:nvSpPr>
            <xdr:cNvPr id="101" name="Rectangle 101"/>
            <xdr:cNvSpPr>
              <a:spLocks noChangeAspect="1"/>
            </xdr:cNvSpPr>
          </xdr:nvSpPr>
          <xdr:spPr>
            <a:xfrm>
              <a:off x="401" y="522"/>
              <a:ext cx="18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2" name="AutoShape 102"/>
            <xdr:cNvSpPr>
              <a:spLocks noChangeAspect="1"/>
            </xdr:cNvSpPr>
          </xdr:nvSpPr>
          <xdr:spPr>
            <a:xfrm>
              <a:off x="385" y="522"/>
              <a:ext cx="17" cy="38"/>
            </a:xfrm>
            <a:custGeom>
              <a:pathLst>
                <a:path h="38" w="17">
                  <a:moveTo>
                    <a:pt x="16" y="0"/>
                  </a:moveTo>
                  <a:lnTo>
                    <a:pt x="0" y="21"/>
                  </a:lnTo>
                  <a:lnTo>
                    <a:pt x="17" y="3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3" name="AutoShape 103"/>
            <xdr:cNvSpPr>
              <a:spLocks noChangeAspect="1"/>
            </xdr:cNvSpPr>
          </xdr:nvSpPr>
          <xdr:spPr>
            <a:xfrm flipH="1">
              <a:off x="587" y="522"/>
              <a:ext cx="17" cy="38"/>
            </a:xfrm>
            <a:custGeom>
              <a:pathLst>
                <a:path h="38" w="17">
                  <a:moveTo>
                    <a:pt x="16" y="0"/>
                  </a:moveTo>
                  <a:lnTo>
                    <a:pt x="0" y="21"/>
                  </a:lnTo>
                  <a:lnTo>
                    <a:pt x="17" y="3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104" name="Line 104"/>
          <xdr:cNvSpPr>
            <a:spLocks noChangeAspect="1"/>
          </xdr:cNvSpPr>
        </xdr:nvSpPr>
        <xdr:spPr>
          <a:xfrm>
            <a:off x="1195" y="25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05" name="Group 105"/>
          <xdr:cNvGrpSpPr>
            <a:grpSpLocks noChangeAspect="1"/>
          </xdr:cNvGrpSpPr>
        </xdr:nvGrpSpPr>
        <xdr:grpSpPr>
          <a:xfrm>
            <a:off x="1219" y="269"/>
            <a:ext cx="13" cy="22"/>
            <a:chOff x="1219" y="270"/>
            <a:chExt cx="13" cy="22"/>
          </a:xfrm>
          <a:solidFill>
            <a:srgbClr val="FFFFFF"/>
          </a:solidFill>
        </xdr:grpSpPr>
        <xdr:sp>
          <xdr:nvSpPr>
            <xdr:cNvPr id="106" name="AutoShape 106"/>
            <xdr:cNvSpPr>
              <a:spLocks noChangeAspect="1"/>
            </xdr:cNvSpPr>
          </xdr:nvSpPr>
          <xdr:spPr>
            <a:xfrm>
              <a:off x="1219" y="284"/>
              <a:ext cx="13" cy="8"/>
            </a:xfrm>
            <a:custGeom>
              <a:pathLst>
                <a:path h="95" w="160">
                  <a:moveTo>
                    <a:pt x="0" y="94"/>
                  </a:moveTo>
                  <a:lnTo>
                    <a:pt x="80" y="0"/>
                  </a:lnTo>
                  <a:lnTo>
                    <a:pt x="160" y="95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07" name="AutoShape 107"/>
            <xdr:cNvSpPr>
              <a:spLocks noChangeAspect="1"/>
            </xdr:cNvSpPr>
          </xdr:nvSpPr>
          <xdr:spPr>
            <a:xfrm flipV="1">
              <a:off x="1219" y="270"/>
              <a:ext cx="13" cy="8"/>
            </a:xfrm>
            <a:custGeom>
              <a:pathLst>
                <a:path h="95" w="160">
                  <a:moveTo>
                    <a:pt x="0" y="94"/>
                  </a:moveTo>
                  <a:lnTo>
                    <a:pt x="80" y="0"/>
                  </a:lnTo>
                  <a:lnTo>
                    <a:pt x="160" y="95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108" name="AutoShape 108"/>
          <xdr:cNvSpPr>
            <a:spLocks noChangeAspect="1"/>
          </xdr:cNvSpPr>
        </xdr:nvSpPr>
        <xdr:spPr>
          <a:xfrm>
            <a:off x="1110" y="280"/>
            <a:ext cx="144" cy="1"/>
          </a:xfrm>
          <a:custGeom>
            <a:pathLst>
              <a:path h="1" w="144">
                <a:moveTo>
                  <a:pt x="0" y="1"/>
                </a:move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09" name="Group 109"/>
          <xdr:cNvGrpSpPr>
            <a:grpSpLocks noChangeAspect="1"/>
          </xdr:cNvGrpSpPr>
        </xdr:nvGrpSpPr>
        <xdr:grpSpPr>
          <a:xfrm>
            <a:off x="1141" y="272"/>
            <a:ext cx="65" cy="17"/>
            <a:chOff x="402" y="464"/>
            <a:chExt cx="65" cy="17"/>
          </a:xfrm>
          <a:solidFill>
            <a:srgbClr val="FFFFFF"/>
          </a:solidFill>
        </xdr:grpSpPr>
        <xdr:sp>
          <xdr:nvSpPr>
            <xdr:cNvPr id="110" name="AutoShape 110"/>
            <xdr:cNvSpPr>
              <a:spLocks noChangeAspect="1"/>
            </xdr:cNvSpPr>
          </xdr:nvSpPr>
          <xdr:spPr>
            <a:xfrm>
              <a:off x="447" y="465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1" name="AutoShape 111"/>
            <xdr:cNvSpPr>
              <a:spLocks noChangeAspect="1"/>
            </xdr:cNvSpPr>
          </xdr:nvSpPr>
          <xdr:spPr>
            <a:xfrm>
              <a:off x="402" y="464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2" name="Line 112"/>
            <xdr:cNvSpPr>
              <a:spLocks noChangeAspect="1"/>
            </xdr:cNvSpPr>
          </xdr:nvSpPr>
          <xdr:spPr>
            <a:xfrm>
              <a:off x="423" y="473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  <xdr:sp>
        <xdr:nvSpPr>
          <xdr:cNvPr id="113" name="AutoShape 113"/>
          <xdr:cNvSpPr>
            <a:spLocks noChangeAspect="1"/>
          </xdr:cNvSpPr>
        </xdr:nvSpPr>
        <xdr:spPr>
          <a:xfrm>
            <a:off x="1076" y="217"/>
            <a:ext cx="205" cy="56"/>
          </a:xfrm>
          <a:custGeom>
            <a:pathLst>
              <a:path h="56" w="205">
                <a:moveTo>
                  <a:pt x="205" y="3"/>
                </a:moveTo>
                <a:lnTo>
                  <a:pt x="185" y="3"/>
                </a:lnTo>
                <a:lnTo>
                  <a:pt x="178" y="0"/>
                </a:lnTo>
                <a:lnTo>
                  <a:pt x="171" y="3"/>
                </a:lnTo>
                <a:lnTo>
                  <a:pt x="0" y="3"/>
                </a:lnTo>
                <a:lnTo>
                  <a:pt x="0" y="5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14" name="AutoShape 114"/>
          <xdr:cNvSpPr>
            <a:spLocks noChangeAspect="1"/>
          </xdr:cNvSpPr>
        </xdr:nvSpPr>
        <xdr:spPr>
          <a:xfrm rot="5400000">
            <a:off x="1067" y="241"/>
            <a:ext cx="20" cy="16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15" name="Group 115"/>
          <xdr:cNvGrpSpPr>
            <a:grpSpLocks noChangeAspect="1"/>
          </xdr:cNvGrpSpPr>
        </xdr:nvGrpSpPr>
        <xdr:grpSpPr>
          <a:xfrm>
            <a:off x="1139" y="211"/>
            <a:ext cx="65" cy="17"/>
            <a:chOff x="402" y="464"/>
            <a:chExt cx="65" cy="17"/>
          </a:xfrm>
          <a:solidFill>
            <a:srgbClr val="FFFFFF"/>
          </a:solidFill>
        </xdr:grpSpPr>
        <xdr:sp>
          <xdr:nvSpPr>
            <xdr:cNvPr id="116" name="AutoShape 116"/>
            <xdr:cNvSpPr>
              <a:spLocks noChangeAspect="1"/>
            </xdr:cNvSpPr>
          </xdr:nvSpPr>
          <xdr:spPr>
            <a:xfrm>
              <a:off x="447" y="465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7" name="AutoShape 117"/>
            <xdr:cNvSpPr>
              <a:spLocks noChangeAspect="1"/>
            </xdr:cNvSpPr>
          </xdr:nvSpPr>
          <xdr:spPr>
            <a:xfrm>
              <a:off x="402" y="464"/>
              <a:ext cx="20" cy="16"/>
            </a:xfrm>
            <a:custGeom>
              <a:pathLst>
                <a:path h="41" w="83">
                  <a:moveTo>
                    <a:pt x="1" y="41"/>
                  </a:moveTo>
                  <a:lnTo>
                    <a:pt x="1" y="0"/>
                  </a:lnTo>
                  <a:lnTo>
                    <a:pt x="83" y="41"/>
                  </a:lnTo>
                  <a:lnTo>
                    <a:pt x="83" y="2"/>
                  </a:lnTo>
                  <a:lnTo>
                    <a:pt x="0" y="41"/>
                  </a:lnTo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18" name="Line 118"/>
            <xdr:cNvSpPr>
              <a:spLocks noChangeAspect="1"/>
            </xdr:cNvSpPr>
          </xdr:nvSpPr>
          <xdr:spPr>
            <a:xfrm>
              <a:off x="423" y="473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23</xdr:row>
      <xdr:rowOff>142875</xdr:rowOff>
    </xdr:from>
    <xdr:to>
      <xdr:col>12</xdr:col>
      <xdr:colOff>133350</xdr:colOff>
      <xdr:row>24</xdr:row>
      <xdr:rowOff>104775</xdr:rowOff>
    </xdr:to>
    <xdr:sp>
      <xdr:nvSpPr>
        <xdr:cNvPr id="119" name="AutoShape 119"/>
        <xdr:cNvSpPr>
          <a:spLocks noChangeAspect="1"/>
        </xdr:cNvSpPr>
      </xdr:nvSpPr>
      <xdr:spPr>
        <a:xfrm rot="5400000">
          <a:off x="10058400" y="4638675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104775</xdr:rowOff>
    </xdr:from>
    <xdr:to>
      <xdr:col>12</xdr:col>
      <xdr:colOff>133350</xdr:colOff>
      <xdr:row>27</xdr:row>
      <xdr:rowOff>66675</xdr:rowOff>
    </xdr:to>
    <xdr:sp>
      <xdr:nvSpPr>
        <xdr:cNvPr id="120" name="AutoShape 120"/>
        <xdr:cNvSpPr>
          <a:spLocks noChangeAspect="1"/>
        </xdr:cNvSpPr>
      </xdr:nvSpPr>
      <xdr:spPr>
        <a:xfrm rot="5400000">
          <a:off x="10058400" y="5172075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180975</xdr:rowOff>
    </xdr:from>
    <xdr:to>
      <xdr:col>12</xdr:col>
      <xdr:colOff>133350</xdr:colOff>
      <xdr:row>29</xdr:row>
      <xdr:rowOff>142875</xdr:rowOff>
    </xdr:to>
    <xdr:sp>
      <xdr:nvSpPr>
        <xdr:cNvPr id="121" name="AutoShape 121"/>
        <xdr:cNvSpPr>
          <a:spLocks noChangeAspect="1"/>
        </xdr:cNvSpPr>
      </xdr:nvSpPr>
      <xdr:spPr>
        <a:xfrm rot="5400000">
          <a:off x="10058400" y="5629275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581025</xdr:colOff>
      <xdr:row>33</xdr:row>
      <xdr:rowOff>38100</xdr:rowOff>
    </xdr:from>
    <xdr:to>
      <xdr:col>11</xdr:col>
      <xdr:colOff>590550</xdr:colOff>
      <xdr:row>40</xdr:row>
      <xdr:rowOff>0</xdr:rowOff>
    </xdr:to>
    <xdr:sp>
      <xdr:nvSpPr>
        <xdr:cNvPr id="122" name="AutoShape 122"/>
        <xdr:cNvSpPr>
          <a:spLocks noChangeAspect="1"/>
        </xdr:cNvSpPr>
      </xdr:nvSpPr>
      <xdr:spPr>
        <a:xfrm>
          <a:off x="9801225" y="6438900"/>
          <a:ext cx="9525" cy="1295400"/>
        </a:xfrm>
        <a:custGeom>
          <a:pathLst>
            <a:path h="136" w="1">
              <a:moveTo>
                <a:pt x="0" y="0"/>
              </a:moveTo>
              <a:lnTo>
                <a:pt x="0" y="1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133350</xdr:rowOff>
    </xdr:from>
    <xdr:to>
      <xdr:col>11</xdr:col>
      <xdr:colOff>647700</xdr:colOff>
      <xdr:row>39</xdr:row>
      <xdr:rowOff>95250</xdr:rowOff>
    </xdr:to>
    <xdr:sp>
      <xdr:nvSpPr>
        <xdr:cNvPr id="123" name="AutoShape 123"/>
        <xdr:cNvSpPr>
          <a:spLocks noChangeAspect="1"/>
        </xdr:cNvSpPr>
      </xdr:nvSpPr>
      <xdr:spPr>
        <a:xfrm rot="5400000">
          <a:off x="9734550" y="7486650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504825</xdr:colOff>
      <xdr:row>34</xdr:row>
      <xdr:rowOff>28575</xdr:rowOff>
    </xdr:from>
    <xdr:to>
      <xdr:col>11</xdr:col>
      <xdr:colOff>647700</xdr:colOff>
      <xdr:row>35</xdr:row>
      <xdr:rowOff>142875</xdr:rowOff>
    </xdr:to>
    <xdr:grpSp>
      <xdr:nvGrpSpPr>
        <xdr:cNvPr id="124" name="Group 124"/>
        <xdr:cNvGrpSpPr>
          <a:grpSpLocks noChangeAspect="1"/>
        </xdr:cNvGrpSpPr>
      </xdr:nvGrpSpPr>
      <xdr:grpSpPr>
        <a:xfrm>
          <a:off x="9725025" y="6619875"/>
          <a:ext cx="142875" cy="304800"/>
          <a:chOff x="495" y="384"/>
          <a:chExt cx="10" cy="40"/>
        </a:xfrm>
        <a:solidFill>
          <a:srgbClr val="FFFFFF"/>
        </a:solidFill>
      </xdr:grpSpPr>
      <xdr:sp>
        <xdr:nvSpPr>
          <xdr:cNvPr id="125" name="AutoShape 125"/>
          <xdr:cNvSpPr>
            <a:spLocks noChangeAspect="1"/>
          </xdr:cNvSpPr>
        </xdr:nvSpPr>
        <xdr:spPr>
          <a:xfrm rot="5400000">
            <a:off x="491" y="38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26" name="AutoShape 126"/>
          <xdr:cNvSpPr>
            <a:spLocks noChangeAspect="1"/>
          </xdr:cNvSpPr>
        </xdr:nvSpPr>
        <xdr:spPr>
          <a:xfrm rot="5400000">
            <a:off x="491" y="40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37</xdr:row>
      <xdr:rowOff>0</xdr:rowOff>
    </xdr:from>
    <xdr:to>
      <xdr:col>11</xdr:col>
      <xdr:colOff>695325</xdr:colOff>
      <xdr:row>37</xdr:row>
      <xdr:rowOff>180975</xdr:rowOff>
    </xdr:to>
    <xdr:grpSp>
      <xdr:nvGrpSpPr>
        <xdr:cNvPr id="127" name="Group 127"/>
        <xdr:cNvGrpSpPr>
          <a:grpSpLocks noChangeAspect="1"/>
        </xdr:cNvGrpSpPr>
      </xdr:nvGrpSpPr>
      <xdr:grpSpPr>
        <a:xfrm flipV="1">
          <a:off x="9696450" y="7162800"/>
          <a:ext cx="219075" cy="180975"/>
          <a:chOff x="97" y="530"/>
          <a:chExt cx="68" cy="62"/>
        </a:xfrm>
        <a:solidFill>
          <a:srgbClr val="FFFFFF"/>
        </a:solidFill>
      </xdr:grpSpPr>
      <xdr:sp>
        <xdr:nvSpPr>
          <xdr:cNvPr id="128" name="Oval 128"/>
          <xdr:cNvSpPr>
            <a:spLocks noChangeAspect="1"/>
          </xdr:cNvSpPr>
        </xdr:nvSpPr>
        <xdr:spPr>
          <a:xfrm>
            <a:off x="97" y="530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111" y="561"/>
            <a:ext cx="42" cy="31"/>
            <a:chOff x="200" y="238"/>
            <a:chExt cx="42" cy="31"/>
          </a:xfrm>
          <a:solidFill>
            <a:srgbClr val="FFFFFF"/>
          </a:solidFill>
        </xdr:grpSpPr>
        <xdr:sp>
          <xdr:nvSpPr>
            <xdr:cNvPr id="130" name="AutoShape 130"/>
            <xdr:cNvSpPr>
              <a:spLocks noChangeAspect="1"/>
            </xdr:cNvSpPr>
          </xdr:nvSpPr>
          <xdr:spPr>
            <a:xfrm rot="10800000">
              <a:off x="200" y="238"/>
              <a:ext cx="41" cy="31"/>
            </a:xfrm>
            <a:custGeom>
              <a:pathLst>
                <a:path h="122" w="162">
                  <a:moveTo>
                    <a:pt x="0" y="121"/>
                  </a:moveTo>
                  <a:lnTo>
                    <a:pt x="81" y="0"/>
                  </a:lnTo>
                  <a:lnTo>
                    <a:pt x="162" y="122"/>
                  </a:lnTo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31" name="Line 131"/>
            <xdr:cNvSpPr>
              <a:spLocks noChangeAspect="1"/>
            </xdr:cNvSpPr>
          </xdr:nvSpPr>
          <xdr:spPr>
            <a:xfrm>
              <a:off x="201" y="239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428625</xdr:colOff>
      <xdr:row>33</xdr:row>
      <xdr:rowOff>38100</xdr:rowOff>
    </xdr:from>
    <xdr:to>
      <xdr:col>12</xdr:col>
      <xdr:colOff>438150</xdr:colOff>
      <xdr:row>40</xdr:row>
      <xdr:rowOff>9525</xdr:rowOff>
    </xdr:to>
    <xdr:sp>
      <xdr:nvSpPr>
        <xdr:cNvPr id="132" name="AutoShape 132"/>
        <xdr:cNvSpPr>
          <a:spLocks noChangeAspect="1"/>
        </xdr:cNvSpPr>
      </xdr:nvSpPr>
      <xdr:spPr>
        <a:xfrm>
          <a:off x="10487025" y="6438900"/>
          <a:ext cx="9525" cy="1304925"/>
        </a:xfrm>
        <a:custGeom>
          <a:pathLst>
            <a:path h="137" w="1">
              <a:moveTo>
                <a:pt x="0" y="0"/>
              </a:moveTo>
              <a:lnTo>
                <a:pt x="0" y="1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371475</xdr:colOff>
      <xdr:row>38</xdr:row>
      <xdr:rowOff>133350</xdr:rowOff>
    </xdr:from>
    <xdr:to>
      <xdr:col>12</xdr:col>
      <xdr:colOff>504825</xdr:colOff>
      <xdr:row>39</xdr:row>
      <xdr:rowOff>95250</xdr:rowOff>
    </xdr:to>
    <xdr:sp>
      <xdr:nvSpPr>
        <xdr:cNvPr id="133" name="AutoShape 133"/>
        <xdr:cNvSpPr>
          <a:spLocks noChangeAspect="1"/>
        </xdr:cNvSpPr>
      </xdr:nvSpPr>
      <xdr:spPr>
        <a:xfrm rot="5400000">
          <a:off x="10429875" y="7486650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352425</xdr:colOff>
      <xdr:row>34</xdr:row>
      <xdr:rowOff>28575</xdr:rowOff>
    </xdr:from>
    <xdr:to>
      <xdr:col>12</xdr:col>
      <xdr:colOff>504825</xdr:colOff>
      <xdr:row>35</xdr:row>
      <xdr:rowOff>142875</xdr:rowOff>
    </xdr:to>
    <xdr:grpSp>
      <xdr:nvGrpSpPr>
        <xdr:cNvPr id="134" name="Group 134"/>
        <xdr:cNvGrpSpPr>
          <a:grpSpLocks noChangeAspect="1"/>
        </xdr:cNvGrpSpPr>
      </xdr:nvGrpSpPr>
      <xdr:grpSpPr>
        <a:xfrm>
          <a:off x="10410825" y="6619875"/>
          <a:ext cx="142875" cy="304800"/>
          <a:chOff x="495" y="384"/>
          <a:chExt cx="10" cy="40"/>
        </a:xfrm>
        <a:solidFill>
          <a:srgbClr val="FFFFFF"/>
        </a:solidFill>
      </xdr:grpSpPr>
      <xdr:sp>
        <xdr:nvSpPr>
          <xdr:cNvPr id="135" name="AutoShape 135"/>
          <xdr:cNvSpPr>
            <a:spLocks noChangeAspect="1"/>
          </xdr:cNvSpPr>
        </xdr:nvSpPr>
        <xdr:spPr>
          <a:xfrm rot="5400000">
            <a:off x="491" y="38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36" name="AutoShape 136"/>
          <xdr:cNvSpPr>
            <a:spLocks noChangeAspect="1"/>
          </xdr:cNvSpPr>
        </xdr:nvSpPr>
        <xdr:spPr>
          <a:xfrm rot="5400000">
            <a:off x="491" y="40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37</xdr:row>
      <xdr:rowOff>0</xdr:rowOff>
    </xdr:from>
    <xdr:to>
      <xdr:col>12</xdr:col>
      <xdr:colOff>542925</xdr:colOff>
      <xdr:row>37</xdr:row>
      <xdr:rowOff>180975</xdr:rowOff>
    </xdr:to>
    <xdr:grpSp>
      <xdr:nvGrpSpPr>
        <xdr:cNvPr id="137" name="Group 137"/>
        <xdr:cNvGrpSpPr>
          <a:grpSpLocks noChangeAspect="1"/>
        </xdr:cNvGrpSpPr>
      </xdr:nvGrpSpPr>
      <xdr:grpSpPr>
        <a:xfrm flipV="1">
          <a:off x="10382250" y="7162800"/>
          <a:ext cx="219075" cy="180975"/>
          <a:chOff x="97" y="530"/>
          <a:chExt cx="68" cy="62"/>
        </a:xfrm>
        <a:solidFill>
          <a:srgbClr val="FFFFFF"/>
        </a:solidFill>
      </xdr:grpSpPr>
      <xdr:sp>
        <xdr:nvSpPr>
          <xdr:cNvPr id="138" name="Oval 138"/>
          <xdr:cNvSpPr>
            <a:spLocks noChangeAspect="1"/>
          </xdr:cNvSpPr>
        </xdr:nvSpPr>
        <xdr:spPr>
          <a:xfrm>
            <a:off x="97" y="530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39" name="Group 139"/>
          <xdr:cNvGrpSpPr>
            <a:grpSpLocks noChangeAspect="1"/>
          </xdr:cNvGrpSpPr>
        </xdr:nvGrpSpPr>
        <xdr:grpSpPr>
          <a:xfrm>
            <a:off x="111" y="561"/>
            <a:ext cx="42" cy="31"/>
            <a:chOff x="200" y="238"/>
            <a:chExt cx="42" cy="31"/>
          </a:xfrm>
          <a:solidFill>
            <a:srgbClr val="FFFFFF"/>
          </a:solidFill>
        </xdr:grpSpPr>
        <xdr:sp>
          <xdr:nvSpPr>
            <xdr:cNvPr id="140" name="AutoShape 140"/>
            <xdr:cNvSpPr>
              <a:spLocks noChangeAspect="1"/>
            </xdr:cNvSpPr>
          </xdr:nvSpPr>
          <xdr:spPr>
            <a:xfrm rot="10800000">
              <a:off x="200" y="238"/>
              <a:ext cx="41" cy="31"/>
            </a:xfrm>
            <a:custGeom>
              <a:pathLst>
                <a:path h="122" w="162">
                  <a:moveTo>
                    <a:pt x="0" y="121"/>
                  </a:moveTo>
                  <a:lnTo>
                    <a:pt x="81" y="0"/>
                  </a:lnTo>
                  <a:lnTo>
                    <a:pt x="162" y="122"/>
                  </a:lnTo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41" name="Line 141"/>
            <xdr:cNvSpPr>
              <a:spLocks noChangeAspect="1"/>
            </xdr:cNvSpPr>
          </xdr:nvSpPr>
          <xdr:spPr>
            <a:xfrm>
              <a:off x="201" y="239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590550</xdr:colOff>
      <xdr:row>33</xdr:row>
      <xdr:rowOff>38100</xdr:rowOff>
    </xdr:from>
    <xdr:to>
      <xdr:col>12</xdr:col>
      <xdr:colOff>428625</xdr:colOff>
      <xdr:row>33</xdr:row>
      <xdr:rowOff>47625</xdr:rowOff>
    </xdr:to>
    <xdr:sp>
      <xdr:nvSpPr>
        <xdr:cNvPr id="142" name="AutoShape 142"/>
        <xdr:cNvSpPr>
          <a:spLocks noChangeAspect="1"/>
        </xdr:cNvSpPr>
      </xdr:nvSpPr>
      <xdr:spPr>
        <a:xfrm>
          <a:off x="9810750" y="6438900"/>
          <a:ext cx="676275" cy="9525"/>
        </a:xfrm>
        <a:custGeom>
          <a:pathLst>
            <a:path h="1" w="65">
              <a:moveTo>
                <a:pt x="0" y="0"/>
              </a:moveTo>
              <a:lnTo>
                <a:pt x="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17</xdr:row>
      <xdr:rowOff>104775</xdr:rowOff>
    </xdr:from>
    <xdr:to>
      <xdr:col>9</xdr:col>
      <xdr:colOff>419100</xdr:colOff>
      <xdr:row>24</xdr:row>
      <xdr:rowOff>95250</xdr:rowOff>
    </xdr:to>
    <xdr:sp>
      <xdr:nvSpPr>
        <xdr:cNvPr id="143" name="AutoShape 143"/>
        <xdr:cNvSpPr>
          <a:spLocks noChangeAspect="1"/>
        </xdr:cNvSpPr>
      </xdr:nvSpPr>
      <xdr:spPr>
        <a:xfrm>
          <a:off x="7953375" y="3457575"/>
          <a:ext cx="9525" cy="1323975"/>
        </a:xfrm>
        <a:custGeom>
          <a:pathLst>
            <a:path h="139" w="1">
              <a:moveTo>
                <a:pt x="0" y="13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342900</xdr:colOff>
      <xdr:row>18</xdr:row>
      <xdr:rowOff>9525</xdr:rowOff>
    </xdr:from>
    <xdr:to>
      <xdr:col>9</xdr:col>
      <xdr:colOff>485775</xdr:colOff>
      <xdr:row>18</xdr:row>
      <xdr:rowOff>161925</xdr:rowOff>
    </xdr:to>
    <xdr:sp>
      <xdr:nvSpPr>
        <xdr:cNvPr id="144" name="AutoShape 144"/>
        <xdr:cNvSpPr>
          <a:spLocks noChangeAspect="1"/>
        </xdr:cNvSpPr>
      </xdr:nvSpPr>
      <xdr:spPr>
        <a:xfrm rot="16200000">
          <a:off x="7886700" y="3552825"/>
          <a:ext cx="1333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342900</xdr:colOff>
      <xdr:row>21</xdr:row>
      <xdr:rowOff>171450</xdr:rowOff>
    </xdr:from>
    <xdr:to>
      <xdr:col>9</xdr:col>
      <xdr:colOff>495300</xdr:colOff>
      <xdr:row>23</xdr:row>
      <xdr:rowOff>95250</xdr:rowOff>
    </xdr:to>
    <xdr:grpSp>
      <xdr:nvGrpSpPr>
        <xdr:cNvPr id="145" name="Group 145"/>
        <xdr:cNvGrpSpPr>
          <a:grpSpLocks noChangeAspect="1"/>
        </xdr:cNvGrpSpPr>
      </xdr:nvGrpSpPr>
      <xdr:grpSpPr>
        <a:xfrm rot="10800000">
          <a:off x="7886700" y="4286250"/>
          <a:ext cx="142875" cy="304800"/>
          <a:chOff x="495" y="384"/>
          <a:chExt cx="10" cy="40"/>
        </a:xfrm>
        <a:solidFill>
          <a:srgbClr val="FFFFFF"/>
        </a:solidFill>
      </xdr:grpSpPr>
      <xdr:sp>
        <xdr:nvSpPr>
          <xdr:cNvPr id="146" name="AutoShape 146"/>
          <xdr:cNvSpPr>
            <a:spLocks noChangeAspect="1"/>
          </xdr:cNvSpPr>
        </xdr:nvSpPr>
        <xdr:spPr>
          <a:xfrm rot="5400000">
            <a:off x="491" y="38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 rot="5400000">
            <a:off x="491" y="409"/>
            <a:ext cx="20" cy="10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19</xdr:row>
      <xdr:rowOff>57150</xdr:rowOff>
    </xdr:from>
    <xdr:to>
      <xdr:col>9</xdr:col>
      <xdr:colOff>523875</xdr:colOff>
      <xdr:row>20</xdr:row>
      <xdr:rowOff>47625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7848600" y="3790950"/>
          <a:ext cx="219075" cy="180975"/>
          <a:chOff x="97" y="530"/>
          <a:chExt cx="68" cy="62"/>
        </a:xfrm>
        <a:solidFill>
          <a:srgbClr val="FFFFFF"/>
        </a:solidFill>
      </xdr:grpSpPr>
      <xdr:sp>
        <xdr:nvSpPr>
          <xdr:cNvPr id="149" name="Oval 149"/>
          <xdr:cNvSpPr>
            <a:spLocks noChangeAspect="1"/>
          </xdr:cNvSpPr>
        </xdr:nvSpPr>
        <xdr:spPr>
          <a:xfrm>
            <a:off x="97" y="530"/>
            <a:ext cx="68" cy="6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grpSp>
        <xdr:nvGrpSpPr>
          <xdr:cNvPr id="150" name="Group 150"/>
          <xdr:cNvGrpSpPr>
            <a:grpSpLocks noChangeAspect="1"/>
          </xdr:cNvGrpSpPr>
        </xdr:nvGrpSpPr>
        <xdr:grpSpPr>
          <a:xfrm>
            <a:off x="111" y="561"/>
            <a:ext cx="42" cy="31"/>
            <a:chOff x="200" y="238"/>
            <a:chExt cx="42" cy="31"/>
          </a:xfrm>
          <a:solidFill>
            <a:srgbClr val="FFFFFF"/>
          </a:solidFill>
        </xdr:grpSpPr>
        <xdr:sp>
          <xdr:nvSpPr>
            <xdr:cNvPr id="151" name="AutoShape 151"/>
            <xdr:cNvSpPr>
              <a:spLocks noChangeAspect="1"/>
            </xdr:cNvSpPr>
          </xdr:nvSpPr>
          <xdr:spPr>
            <a:xfrm rot="10800000">
              <a:off x="200" y="238"/>
              <a:ext cx="41" cy="31"/>
            </a:xfrm>
            <a:custGeom>
              <a:pathLst>
                <a:path h="122" w="162">
                  <a:moveTo>
                    <a:pt x="0" y="121"/>
                  </a:moveTo>
                  <a:lnTo>
                    <a:pt x="81" y="0"/>
                  </a:lnTo>
                  <a:lnTo>
                    <a:pt x="162" y="122"/>
                  </a:lnTo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  <xdr:sp>
          <xdr:nvSpPr>
            <xdr:cNvPr id="152" name="Line 152"/>
            <xdr:cNvSpPr>
              <a:spLocks noChangeAspect="1"/>
            </xdr:cNvSpPr>
          </xdr:nvSpPr>
          <xdr:spPr>
            <a:xfrm>
              <a:off x="201" y="239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142875</xdr:colOff>
      <xdr:row>37</xdr:row>
      <xdr:rowOff>114300</xdr:rowOff>
    </xdr:from>
    <xdr:to>
      <xdr:col>1</xdr:col>
      <xdr:colOff>523875</xdr:colOff>
      <xdr:row>37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981075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809625</xdr:colOff>
      <xdr:row>37</xdr:row>
      <xdr:rowOff>114300</xdr:rowOff>
    </xdr:from>
    <xdr:to>
      <xdr:col>2</xdr:col>
      <xdr:colOff>342900</xdr:colOff>
      <xdr:row>37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1647825" y="727710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171450</xdr:colOff>
      <xdr:row>37</xdr:row>
      <xdr:rowOff>104775</xdr:rowOff>
    </xdr:from>
    <xdr:to>
      <xdr:col>2</xdr:col>
      <xdr:colOff>542925</xdr:colOff>
      <xdr:row>37</xdr:row>
      <xdr:rowOff>104775</xdr:rowOff>
    </xdr:to>
    <xdr:sp>
      <xdr:nvSpPr>
        <xdr:cNvPr id="155" name="Line 155"/>
        <xdr:cNvSpPr>
          <a:spLocks/>
        </xdr:cNvSpPr>
      </xdr:nvSpPr>
      <xdr:spPr>
        <a:xfrm>
          <a:off x="1847850" y="72675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828675</xdr:colOff>
      <xdr:row>37</xdr:row>
      <xdr:rowOff>114300</xdr:rowOff>
    </xdr:from>
    <xdr:to>
      <xdr:col>3</xdr:col>
      <xdr:colOff>371475</xdr:colOff>
      <xdr:row>37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2505075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552450</xdr:colOff>
      <xdr:row>37</xdr:row>
      <xdr:rowOff>114300</xdr:rowOff>
    </xdr:from>
    <xdr:to>
      <xdr:col>4</xdr:col>
      <xdr:colOff>95250</xdr:colOff>
      <xdr:row>37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3067050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809625</xdr:colOff>
      <xdr:row>37</xdr:row>
      <xdr:rowOff>114300</xdr:rowOff>
    </xdr:from>
    <xdr:to>
      <xdr:col>4</xdr:col>
      <xdr:colOff>342900</xdr:colOff>
      <xdr:row>37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3324225" y="727710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638175</xdr:colOff>
      <xdr:row>37</xdr:row>
      <xdr:rowOff>114300</xdr:rowOff>
    </xdr:from>
    <xdr:to>
      <xdr:col>5</xdr:col>
      <xdr:colOff>180975</xdr:colOff>
      <xdr:row>37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3990975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428625</xdr:colOff>
      <xdr:row>37</xdr:row>
      <xdr:rowOff>114300</xdr:rowOff>
    </xdr:from>
    <xdr:to>
      <xdr:col>5</xdr:col>
      <xdr:colOff>809625</xdr:colOff>
      <xdr:row>37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4619625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304800</xdr:colOff>
      <xdr:row>37</xdr:row>
      <xdr:rowOff>114300</xdr:rowOff>
    </xdr:from>
    <xdr:to>
      <xdr:col>6</xdr:col>
      <xdr:colOff>685800</xdr:colOff>
      <xdr:row>37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5334000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114300</xdr:rowOff>
    </xdr:from>
    <xdr:to>
      <xdr:col>9</xdr:col>
      <xdr:colOff>333375</xdr:colOff>
      <xdr:row>37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7715250" y="72771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238125</xdr:colOff>
      <xdr:row>37</xdr:row>
      <xdr:rowOff>104775</xdr:rowOff>
    </xdr:from>
    <xdr:to>
      <xdr:col>7</xdr:col>
      <xdr:colOff>619125</xdr:colOff>
      <xdr:row>37</xdr:row>
      <xdr:rowOff>104775</xdr:rowOff>
    </xdr:to>
    <xdr:sp>
      <xdr:nvSpPr>
        <xdr:cNvPr id="163" name="Line 163"/>
        <xdr:cNvSpPr>
          <a:spLocks/>
        </xdr:cNvSpPr>
      </xdr:nvSpPr>
      <xdr:spPr>
        <a:xfrm>
          <a:off x="6105525" y="72675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114300</xdr:rowOff>
    </xdr:from>
    <xdr:to>
      <xdr:col>8</xdr:col>
      <xdr:colOff>352425</xdr:colOff>
      <xdr:row>37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6705600" y="72771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552450</xdr:colOff>
      <xdr:row>37</xdr:row>
      <xdr:rowOff>104775</xdr:rowOff>
    </xdr:from>
    <xdr:to>
      <xdr:col>9</xdr:col>
      <xdr:colOff>95250</xdr:colOff>
      <xdr:row>37</xdr:row>
      <xdr:rowOff>104775</xdr:rowOff>
    </xdr:to>
    <xdr:sp>
      <xdr:nvSpPr>
        <xdr:cNvPr id="165" name="Line 165"/>
        <xdr:cNvSpPr>
          <a:spLocks/>
        </xdr:cNvSpPr>
      </xdr:nvSpPr>
      <xdr:spPr>
        <a:xfrm>
          <a:off x="7258050" y="72675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819150</xdr:colOff>
      <xdr:row>37</xdr:row>
      <xdr:rowOff>114300</xdr:rowOff>
    </xdr:from>
    <xdr:to>
      <xdr:col>10</xdr:col>
      <xdr:colOff>352425</xdr:colOff>
      <xdr:row>37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8362950" y="727710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304800</xdr:colOff>
      <xdr:row>37</xdr:row>
      <xdr:rowOff>114300</xdr:rowOff>
    </xdr:from>
    <xdr:to>
      <xdr:col>10</xdr:col>
      <xdr:colOff>685800</xdr:colOff>
      <xdr:row>37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8686800" y="7277100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19050</xdr:rowOff>
    </xdr:from>
    <xdr:to>
      <xdr:col>10</xdr:col>
      <xdr:colOff>0</xdr:colOff>
      <xdr:row>34</xdr:row>
      <xdr:rowOff>133350</xdr:rowOff>
    </xdr:to>
    <xdr:sp>
      <xdr:nvSpPr>
        <xdr:cNvPr id="168" name="AutoShape 168"/>
        <xdr:cNvSpPr>
          <a:spLocks/>
        </xdr:cNvSpPr>
      </xdr:nvSpPr>
      <xdr:spPr>
        <a:xfrm>
          <a:off x="457200" y="2038350"/>
          <a:ext cx="7924800" cy="4686300"/>
        </a:xfrm>
        <a:custGeom>
          <a:pathLst>
            <a:path h="492" w="931">
              <a:moveTo>
                <a:pt x="0" y="0"/>
              </a:moveTo>
              <a:lnTo>
                <a:pt x="0" y="492"/>
              </a:lnTo>
              <a:lnTo>
                <a:pt x="931" y="4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581025</xdr:colOff>
      <xdr:row>16</xdr:row>
      <xdr:rowOff>142875</xdr:rowOff>
    </xdr:from>
    <xdr:to>
      <xdr:col>9</xdr:col>
      <xdr:colOff>409575</xdr:colOff>
      <xdr:row>17</xdr:row>
      <xdr:rowOff>114300</xdr:rowOff>
    </xdr:to>
    <xdr:sp>
      <xdr:nvSpPr>
        <xdr:cNvPr id="169" name="AutoShape 169"/>
        <xdr:cNvSpPr>
          <a:spLocks/>
        </xdr:cNvSpPr>
      </xdr:nvSpPr>
      <xdr:spPr>
        <a:xfrm>
          <a:off x="5610225" y="3305175"/>
          <a:ext cx="2343150" cy="161925"/>
        </a:xfrm>
        <a:custGeom>
          <a:pathLst>
            <a:path h="17" w="291">
              <a:moveTo>
                <a:pt x="0" y="0"/>
              </a:moveTo>
              <a:lnTo>
                <a:pt x="0" y="17"/>
              </a:lnTo>
              <a:lnTo>
                <a:pt x="291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219075</xdr:colOff>
      <xdr:row>25</xdr:row>
      <xdr:rowOff>28575</xdr:rowOff>
    </xdr:from>
    <xdr:to>
      <xdr:col>2</xdr:col>
      <xdr:colOff>28575</xdr:colOff>
      <xdr:row>37</xdr:row>
      <xdr:rowOff>76200</xdr:rowOff>
    </xdr:to>
    <xdr:sp>
      <xdr:nvSpPr>
        <xdr:cNvPr id="170" name="AutoShape 170"/>
        <xdr:cNvSpPr>
          <a:spLocks/>
        </xdr:cNvSpPr>
      </xdr:nvSpPr>
      <xdr:spPr>
        <a:xfrm>
          <a:off x="1057275" y="4905375"/>
          <a:ext cx="647700" cy="2333625"/>
        </a:xfrm>
        <a:custGeom>
          <a:pathLst>
            <a:path h="245" w="62">
              <a:moveTo>
                <a:pt x="62" y="24"/>
              </a:moveTo>
              <a:lnTo>
                <a:pt x="62" y="0"/>
              </a:lnTo>
              <a:lnTo>
                <a:pt x="0" y="0"/>
              </a:lnTo>
              <a:lnTo>
                <a:pt x="0" y="2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285750</xdr:colOff>
      <xdr:row>25</xdr:row>
      <xdr:rowOff>28575</xdr:rowOff>
    </xdr:from>
    <xdr:to>
      <xdr:col>3</xdr:col>
      <xdr:colOff>752475</xdr:colOff>
      <xdr:row>37</xdr:row>
      <xdr:rowOff>76200</xdr:rowOff>
    </xdr:to>
    <xdr:sp>
      <xdr:nvSpPr>
        <xdr:cNvPr id="171" name="AutoShape 171"/>
        <xdr:cNvSpPr>
          <a:spLocks/>
        </xdr:cNvSpPr>
      </xdr:nvSpPr>
      <xdr:spPr>
        <a:xfrm>
          <a:off x="2800350" y="4905375"/>
          <a:ext cx="476250" cy="2333625"/>
        </a:xfrm>
        <a:custGeom>
          <a:pathLst>
            <a:path h="245" w="45">
              <a:moveTo>
                <a:pt x="45" y="28"/>
              </a:moveTo>
              <a:lnTo>
                <a:pt x="45" y="0"/>
              </a:lnTo>
              <a:lnTo>
                <a:pt x="0" y="0"/>
              </a:lnTo>
              <a:lnTo>
                <a:pt x="0" y="170"/>
              </a:lnTo>
              <a:lnTo>
                <a:pt x="28" y="170"/>
              </a:lnTo>
              <a:lnTo>
                <a:pt x="28" y="2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6</xdr:col>
      <xdr:colOff>638175</xdr:colOff>
      <xdr:row>34</xdr:row>
      <xdr:rowOff>142875</xdr:rowOff>
    </xdr:to>
    <xdr:sp>
      <xdr:nvSpPr>
        <xdr:cNvPr id="172" name="AutoShape 172"/>
        <xdr:cNvSpPr>
          <a:spLocks/>
        </xdr:cNvSpPr>
      </xdr:nvSpPr>
      <xdr:spPr>
        <a:xfrm>
          <a:off x="5067300" y="4876800"/>
          <a:ext cx="600075" cy="1857375"/>
        </a:xfrm>
        <a:custGeom>
          <a:pathLst>
            <a:path h="195" w="57">
              <a:moveTo>
                <a:pt x="57" y="24"/>
              </a:moveTo>
              <a:lnTo>
                <a:pt x="57" y="0"/>
              </a:lnTo>
              <a:lnTo>
                <a:pt x="0" y="0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457200</xdr:colOff>
      <xdr:row>31</xdr:row>
      <xdr:rowOff>114300</xdr:rowOff>
    </xdr:from>
    <xdr:to>
      <xdr:col>1</xdr:col>
      <xdr:colOff>219075</xdr:colOff>
      <xdr:row>31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457200" y="6134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581025</xdr:colOff>
      <xdr:row>31</xdr:row>
      <xdr:rowOff>28575</xdr:rowOff>
    </xdr:from>
    <xdr:to>
      <xdr:col>0</xdr:col>
      <xdr:colOff>790575</xdr:colOff>
      <xdr:row>31</xdr:row>
      <xdr:rowOff>180975</xdr:rowOff>
    </xdr:to>
    <xdr:sp>
      <xdr:nvSpPr>
        <xdr:cNvPr id="174" name="AutoShape 174"/>
        <xdr:cNvSpPr>
          <a:spLocks/>
        </xdr:cNvSpPr>
      </xdr:nvSpPr>
      <xdr:spPr>
        <a:xfrm>
          <a:off x="581025" y="604837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104775</xdr:rowOff>
    </xdr:from>
    <xdr:to>
      <xdr:col>9</xdr:col>
      <xdr:colOff>428625</xdr:colOff>
      <xdr:row>31</xdr:row>
      <xdr:rowOff>123825</xdr:rowOff>
    </xdr:to>
    <xdr:sp>
      <xdr:nvSpPr>
        <xdr:cNvPr id="175" name="AutoShape 175"/>
        <xdr:cNvSpPr>
          <a:spLocks/>
        </xdr:cNvSpPr>
      </xdr:nvSpPr>
      <xdr:spPr>
        <a:xfrm>
          <a:off x="914400" y="4410075"/>
          <a:ext cx="7058025" cy="1733550"/>
        </a:xfrm>
        <a:custGeom>
          <a:pathLst>
            <a:path h="182" w="849">
              <a:moveTo>
                <a:pt x="0" y="182"/>
              </a:moveTo>
              <a:lnTo>
                <a:pt x="0" y="0"/>
              </a:lnTo>
              <a:lnTo>
                <a:pt x="805" y="0"/>
              </a:lnTo>
              <a:lnTo>
                <a:pt x="805" y="40"/>
              </a:lnTo>
              <a:lnTo>
                <a:pt x="849" y="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114300</xdr:rowOff>
    </xdr:from>
    <xdr:to>
      <xdr:col>3</xdr:col>
      <xdr:colOff>295275</xdr:colOff>
      <xdr:row>34</xdr:row>
      <xdr:rowOff>142875</xdr:rowOff>
    </xdr:to>
    <xdr:sp>
      <xdr:nvSpPr>
        <xdr:cNvPr id="176" name="AutoShape 176"/>
        <xdr:cNvSpPr>
          <a:spLocks/>
        </xdr:cNvSpPr>
      </xdr:nvSpPr>
      <xdr:spPr>
        <a:xfrm>
          <a:off x="2295525" y="5372100"/>
          <a:ext cx="514350" cy="1362075"/>
        </a:xfrm>
        <a:custGeom>
          <a:pathLst>
            <a:path h="143" w="49">
              <a:moveTo>
                <a:pt x="49" y="0"/>
              </a:moveTo>
              <a:lnTo>
                <a:pt x="0" y="0"/>
              </a:lnTo>
              <a:lnTo>
                <a:pt x="0" y="1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657225</xdr:colOff>
      <xdr:row>29</xdr:row>
      <xdr:rowOff>47625</xdr:rowOff>
    </xdr:from>
    <xdr:to>
      <xdr:col>6</xdr:col>
      <xdr:colOff>657225</xdr:colOff>
      <xdr:row>34</xdr:row>
      <xdr:rowOff>133350</xdr:rowOff>
    </xdr:to>
    <xdr:sp>
      <xdr:nvSpPr>
        <xdr:cNvPr id="177" name="Line 177"/>
        <xdr:cNvSpPr>
          <a:spLocks/>
        </xdr:cNvSpPr>
      </xdr:nvSpPr>
      <xdr:spPr>
        <a:xfrm>
          <a:off x="5686425" y="56864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114300</xdr:rowOff>
    </xdr:from>
    <xdr:to>
      <xdr:col>6</xdr:col>
      <xdr:colOff>666750</xdr:colOff>
      <xdr:row>32</xdr:row>
      <xdr:rowOff>104775</xdr:rowOff>
    </xdr:to>
    <xdr:sp>
      <xdr:nvSpPr>
        <xdr:cNvPr id="178" name="AutoShape 178"/>
        <xdr:cNvSpPr>
          <a:spLocks/>
        </xdr:cNvSpPr>
      </xdr:nvSpPr>
      <xdr:spPr>
        <a:xfrm>
          <a:off x="2543175" y="5372100"/>
          <a:ext cx="3152775" cy="942975"/>
        </a:xfrm>
        <a:custGeom>
          <a:pathLst>
            <a:path h="99" w="337">
              <a:moveTo>
                <a:pt x="0" y="0"/>
              </a:moveTo>
              <a:lnTo>
                <a:pt x="0" y="99"/>
              </a:lnTo>
              <a:lnTo>
                <a:pt x="337" y="9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790575</xdr:colOff>
      <xdr:row>28</xdr:row>
      <xdr:rowOff>152400</xdr:rowOff>
    </xdr:from>
    <xdr:to>
      <xdr:col>3</xdr:col>
      <xdr:colOff>114300</xdr:colOff>
      <xdr:row>29</xdr:row>
      <xdr:rowOff>152400</xdr:rowOff>
    </xdr:to>
    <xdr:sp>
      <xdr:nvSpPr>
        <xdr:cNvPr id="179" name="AutoShape 179"/>
        <xdr:cNvSpPr>
          <a:spLocks/>
        </xdr:cNvSpPr>
      </xdr:nvSpPr>
      <xdr:spPr>
        <a:xfrm rot="5400000">
          <a:off x="2466975" y="5600700"/>
          <a:ext cx="161925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152400</xdr:rowOff>
    </xdr:from>
    <xdr:to>
      <xdr:col>2</xdr:col>
      <xdr:colOff>704850</xdr:colOff>
      <xdr:row>29</xdr:row>
      <xdr:rowOff>152400</xdr:rowOff>
    </xdr:to>
    <xdr:sp>
      <xdr:nvSpPr>
        <xdr:cNvPr id="180" name="AutoShape 180"/>
        <xdr:cNvSpPr>
          <a:spLocks/>
        </xdr:cNvSpPr>
      </xdr:nvSpPr>
      <xdr:spPr>
        <a:xfrm rot="5400000">
          <a:off x="2209800" y="5600700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66675</xdr:rowOff>
    </xdr:from>
    <xdr:to>
      <xdr:col>3</xdr:col>
      <xdr:colOff>371475</xdr:colOff>
      <xdr:row>31</xdr:row>
      <xdr:rowOff>66675</xdr:rowOff>
    </xdr:to>
    <xdr:sp>
      <xdr:nvSpPr>
        <xdr:cNvPr id="181" name="AutoShape 181"/>
        <xdr:cNvSpPr>
          <a:spLocks/>
        </xdr:cNvSpPr>
      </xdr:nvSpPr>
      <xdr:spPr>
        <a:xfrm rot="5400000">
          <a:off x="2714625" y="58959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66675</xdr:rowOff>
    </xdr:from>
    <xdr:to>
      <xdr:col>2</xdr:col>
      <xdr:colOff>619125</xdr:colOff>
      <xdr:row>31</xdr:row>
      <xdr:rowOff>47625</xdr:rowOff>
    </xdr:to>
    <xdr:sp>
      <xdr:nvSpPr>
        <xdr:cNvPr id="182" name="AutoShape 182"/>
        <xdr:cNvSpPr>
          <a:spLocks/>
        </xdr:cNvSpPr>
      </xdr:nvSpPr>
      <xdr:spPr>
        <a:xfrm>
          <a:off x="1685925" y="5705475"/>
          <a:ext cx="609600" cy="361950"/>
        </a:xfrm>
        <a:custGeom>
          <a:pathLst>
            <a:path h="38" w="94">
              <a:moveTo>
                <a:pt x="0" y="0"/>
              </a:moveTo>
              <a:lnTo>
                <a:pt x="0" y="38"/>
              </a:lnTo>
              <a:lnTo>
                <a:pt x="94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219075</xdr:colOff>
      <xdr:row>30</xdr:row>
      <xdr:rowOff>28575</xdr:rowOff>
    </xdr:from>
    <xdr:to>
      <xdr:col>1</xdr:col>
      <xdr:colOff>495300</xdr:colOff>
      <xdr:row>33</xdr:row>
      <xdr:rowOff>28575</xdr:rowOff>
    </xdr:to>
    <xdr:sp>
      <xdr:nvSpPr>
        <xdr:cNvPr id="183" name="AutoShape 183"/>
        <xdr:cNvSpPr>
          <a:spLocks/>
        </xdr:cNvSpPr>
      </xdr:nvSpPr>
      <xdr:spPr>
        <a:xfrm>
          <a:off x="1057275" y="5857875"/>
          <a:ext cx="276225" cy="571500"/>
        </a:xfrm>
        <a:custGeom>
          <a:pathLst>
            <a:path h="60" w="26">
              <a:moveTo>
                <a:pt x="0" y="0"/>
              </a:moveTo>
              <a:lnTo>
                <a:pt x="26" y="0"/>
              </a:lnTo>
              <a:lnTo>
                <a:pt x="26" y="6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790575</xdr:colOff>
      <xdr:row>14</xdr:row>
      <xdr:rowOff>180975</xdr:rowOff>
    </xdr:from>
    <xdr:to>
      <xdr:col>4</xdr:col>
      <xdr:colOff>495300</xdr:colOff>
      <xdr:row>30</xdr:row>
      <xdr:rowOff>114300</xdr:rowOff>
    </xdr:to>
    <xdr:sp>
      <xdr:nvSpPr>
        <xdr:cNvPr id="184" name="AutoShape 184"/>
        <xdr:cNvSpPr>
          <a:spLocks/>
        </xdr:cNvSpPr>
      </xdr:nvSpPr>
      <xdr:spPr>
        <a:xfrm>
          <a:off x="3305175" y="2962275"/>
          <a:ext cx="542925" cy="2981325"/>
        </a:xfrm>
        <a:custGeom>
          <a:pathLst>
            <a:path h="313" w="52">
              <a:moveTo>
                <a:pt x="0" y="285"/>
              </a:moveTo>
              <a:lnTo>
                <a:pt x="0" y="312"/>
              </a:lnTo>
              <a:lnTo>
                <a:pt x="52" y="313"/>
              </a:lnTo>
              <a:lnTo>
                <a:pt x="52" y="0"/>
              </a:lnTo>
              <a:lnTo>
                <a:pt x="1" y="0"/>
              </a:lnTo>
              <a:lnTo>
                <a:pt x="1" y="3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800100</xdr:colOff>
      <xdr:row>19</xdr:row>
      <xdr:rowOff>38100</xdr:rowOff>
    </xdr:from>
    <xdr:to>
      <xdr:col>5</xdr:col>
      <xdr:colOff>171450</xdr:colOff>
      <xdr:row>37</xdr:row>
      <xdr:rowOff>76200</xdr:rowOff>
    </xdr:to>
    <xdr:sp>
      <xdr:nvSpPr>
        <xdr:cNvPr id="185" name="AutoShape 185"/>
        <xdr:cNvSpPr>
          <a:spLocks/>
        </xdr:cNvSpPr>
      </xdr:nvSpPr>
      <xdr:spPr>
        <a:xfrm>
          <a:off x="3314700" y="3771900"/>
          <a:ext cx="1047750" cy="3467100"/>
        </a:xfrm>
        <a:custGeom>
          <a:pathLst>
            <a:path h="364" w="100">
              <a:moveTo>
                <a:pt x="0" y="0"/>
              </a:moveTo>
              <a:lnTo>
                <a:pt x="1" y="27"/>
              </a:lnTo>
              <a:lnTo>
                <a:pt x="100" y="27"/>
              </a:lnTo>
              <a:lnTo>
                <a:pt x="100" y="3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828675</xdr:colOff>
      <xdr:row>30</xdr:row>
      <xdr:rowOff>114300</xdr:rowOff>
    </xdr:from>
    <xdr:to>
      <xdr:col>3</xdr:col>
      <xdr:colOff>828675</xdr:colOff>
      <xdr:row>34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343275" y="59436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495300</xdr:colOff>
      <xdr:row>33</xdr:row>
      <xdr:rowOff>9525</xdr:rowOff>
    </xdr:from>
    <xdr:to>
      <xdr:col>4</xdr:col>
      <xdr:colOff>352425</xdr:colOff>
      <xdr:row>33</xdr:row>
      <xdr:rowOff>9525</xdr:rowOff>
    </xdr:to>
    <xdr:sp>
      <xdr:nvSpPr>
        <xdr:cNvPr id="187" name="Line 187"/>
        <xdr:cNvSpPr>
          <a:spLocks/>
        </xdr:cNvSpPr>
      </xdr:nvSpPr>
      <xdr:spPr>
        <a:xfrm flipV="1">
          <a:off x="1333500" y="64103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38100</xdr:rowOff>
    </xdr:from>
    <xdr:to>
      <xdr:col>1</xdr:col>
      <xdr:colOff>581025</xdr:colOff>
      <xdr:row>32</xdr:row>
      <xdr:rowOff>38100</xdr:rowOff>
    </xdr:to>
    <xdr:sp>
      <xdr:nvSpPr>
        <xdr:cNvPr id="188" name="AutoShape 188"/>
        <xdr:cNvSpPr>
          <a:spLocks/>
        </xdr:cNvSpPr>
      </xdr:nvSpPr>
      <xdr:spPr>
        <a:xfrm rot="5400000">
          <a:off x="1247775" y="6057900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219075</xdr:colOff>
      <xdr:row>30</xdr:row>
      <xdr:rowOff>28575</xdr:rowOff>
    </xdr:from>
    <xdr:to>
      <xdr:col>4</xdr:col>
      <xdr:colOff>428625</xdr:colOff>
      <xdr:row>30</xdr:row>
      <xdr:rowOff>180975</xdr:rowOff>
    </xdr:to>
    <xdr:sp>
      <xdr:nvSpPr>
        <xdr:cNvPr id="189" name="AutoShape 189"/>
        <xdr:cNvSpPr>
          <a:spLocks/>
        </xdr:cNvSpPr>
      </xdr:nvSpPr>
      <xdr:spPr>
        <a:xfrm>
          <a:off x="3571875" y="585787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381000</xdr:colOff>
      <xdr:row>27</xdr:row>
      <xdr:rowOff>114300</xdr:rowOff>
    </xdr:from>
    <xdr:to>
      <xdr:col>4</xdr:col>
      <xdr:colOff>542925</xdr:colOff>
      <xdr:row>28</xdr:row>
      <xdr:rowOff>114300</xdr:rowOff>
    </xdr:to>
    <xdr:sp>
      <xdr:nvSpPr>
        <xdr:cNvPr id="190" name="AutoShape 190"/>
        <xdr:cNvSpPr>
          <a:spLocks/>
        </xdr:cNvSpPr>
      </xdr:nvSpPr>
      <xdr:spPr>
        <a:xfrm rot="5400000">
          <a:off x="3733800" y="5372100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180975</xdr:rowOff>
    </xdr:from>
    <xdr:to>
      <xdr:col>4</xdr:col>
      <xdr:colOff>285750</xdr:colOff>
      <xdr:row>37</xdr:row>
      <xdr:rowOff>66675</xdr:rowOff>
    </xdr:to>
    <xdr:sp>
      <xdr:nvSpPr>
        <xdr:cNvPr id="191" name="AutoShape 191"/>
        <xdr:cNvSpPr>
          <a:spLocks/>
        </xdr:cNvSpPr>
      </xdr:nvSpPr>
      <xdr:spPr>
        <a:xfrm>
          <a:off x="3352800" y="6200775"/>
          <a:ext cx="285750" cy="1028700"/>
        </a:xfrm>
        <a:custGeom>
          <a:pathLst>
            <a:path h="108" w="27">
              <a:moveTo>
                <a:pt x="0" y="0"/>
              </a:moveTo>
              <a:lnTo>
                <a:pt x="27" y="0"/>
              </a:lnTo>
              <a:lnTo>
                <a:pt x="27" y="10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200025</xdr:colOff>
      <xdr:row>32</xdr:row>
      <xdr:rowOff>161925</xdr:rowOff>
    </xdr:from>
    <xdr:to>
      <xdr:col>4</xdr:col>
      <xdr:colOff>371475</xdr:colOff>
      <xdr:row>33</xdr:row>
      <xdr:rowOff>161925</xdr:rowOff>
    </xdr:to>
    <xdr:sp>
      <xdr:nvSpPr>
        <xdr:cNvPr id="192" name="AutoShape 192"/>
        <xdr:cNvSpPr>
          <a:spLocks/>
        </xdr:cNvSpPr>
      </xdr:nvSpPr>
      <xdr:spPr>
        <a:xfrm rot="5400000">
          <a:off x="3552825" y="637222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85725</xdr:colOff>
      <xdr:row>34</xdr:row>
      <xdr:rowOff>47625</xdr:rowOff>
    </xdr:from>
    <xdr:to>
      <xdr:col>2</xdr:col>
      <xdr:colOff>295275</xdr:colOff>
      <xdr:row>35</xdr:row>
      <xdr:rowOff>9525</xdr:rowOff>
    </xdr:to>
    <xdr:sp>
      <xdr:nvSpPr>
        <xdr:cNvPr id="193" name="AutoShape 193"/>
        <xdr:cNvSpPr>
          <a:spLocks/>
        </xdr:cNvSpPr>
      </xdr:nvSpPr>
      <xdr:spPr>
        <a:xfrm>
          <a:off x="1762125" y="663892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762000</xdr:colOff>
      <xdr:row>34</xdr:row>
      <xdr:rowOff>47625</xdr:rowOff>
    </xdr:from>
    <xdr:to>
      <xdr:col>3</xdr:col>
      <xdr:colOff>133350</xdr:colOff>
      <xdr:row>35</xdr:row>
      <xdr:rowOff>9525</xdr:rowOff>
    </xdr:to>
    <xdr:sp>
      <xdr:nvSpPr>
        <xdr:cNvPr id="194" name="AutoShape 194"/>
        <xdr:cNvSpPr>
          <a:spLocks/>
        </xdr:cNvSpPr>
      </xdr:nvSpPr>
      <xdr:spPr>
        <a:xfrm>
          <a:off x="2438400" y="663892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409575</xdr:colOff>
      <xdr:row>34</xdr:row>
      <xdr:rowOff>47625</xdr:rowOff>
    </xdr:from>
    <xdr:to>
      <xdr:col>4</xdr:col>
      <xdr:colOff>619125</xdr:colOff>
      <xdr:row>35</xdr:row>
      <xdr:rowOff>9525</xdr:rowOff>
    </xdr:to>
    <xdr:sp>
      <xdr:nvSpPr>
        <xdr:cNvPr id="195" name="AutoShape 195"/>
        <xdr:cNvSpPr>
          <a:spLocks/>
        </xdr:cNvSpPr>
      </xdr:nvSpPr>
      <xdr:spPr>
        <a:xfrm>
          <a:off x="3762375" y="663892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123825</xdr:rowOff>
    </xdr:from>
    <xdr:to>
      <xdr:col>4</xdr:col>
      <xdr:colOff>666750</xdr:colOff>
      <xdr:row>37</xdr:row>
      <xdr:rowOff>76200</xdr:rowOff>
    </xdr:to>
    <xdr:sp>
      <xdr:nvSpPr>
        <xdr:cNvPr id="196" name="AutoShape 196"/>
        <xdr:cNvSpPr>
          <a:spLocks/>
        </xdr:cNvSpPr>
      </xdr:nvSpPr>
      <xdr:spPr>
        <a:xfrm>
          <a:off x="3848100" y="5762625"/>
          <a:ext cx="180975" cy="1476375"/>
        </a:xfrm>
        <a:custGeom>
          <a:pathLst>
            <a:path h="155" w="17">
              <a:moveTo>
                <a:pt x="0" y="0"/>
              </a:moveTo>
              <a:lnTo>
                <a:pt x="17" y="0"/>
              </a:lnTo>
              <a:lnTo>
                <a:pt x="17" y="15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142875</xdr:rowOff>
    </xdr:from>
    <xdr:to>
      <xdr:col>4</xdr:col>
      <xdr:colOff>752475</xdr:colOff>
      <xdr:row>31</xdr:row>
      <xdr:rowOff>142875</xdr:rowOff>
    </xdr:to>
    <xdr:sp>
      <xdr:nvSpPr>
        <xdr:cNvPr id="197" name="AutoShape 197"/>
        <xdr:cNvSpPr>
          <a:spLocks/>
        </xdr:cNvSpPr>
      </xdr:nvSpPr>
      <xdr:spPr>
        <a:xfrm rot="5400000">
          <a:off x="3943350" y="59721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247650</xdr:colOff>
      <xdr:row>31</xdr:row>
      <xdr:rowOff>142875</xdr:rowOff>
    </xdr:to>
    <xdr:sp>
      <xdr:nvSpPr>
        <xdr:cNvPr id="198" name="AutoShape 198"/>
        <xdr:cNvSpPr>
          <a:spLocks/>
        </xdr:cNvSpPr>
      </xdr:nvSpPr>
      <xdr:spPr>
        <a:xfrm rot="5400000">
          <a:off x="4276725" y="59721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800100</xdr:colOff>
      <xdr:row>30</xdr:row>
      <xdr:rowOff>142875</xdr:rowOff>
    </xdr:from>
    <xdr:to>
      <xdr:col>6</xdr:col>
      <xdr:colOff>123825</xdr:colOff>
      <xdr:row>31</xdr:row>
      <xdr:rowOff>142875</xdr:rowOff>
    </xdr:to>
    <xdr:sp>
      <xdr:nvSpPr>
        <xdr:cNvPr id="199" name="AutoShape 199"/>
        <xdr:cNvSpPr>
          <a:spLocks/>
        </xdr:cNvSpPr>
      </xdr:nvSpPr>
      <xdr:spPr>
        <a:xfrm rot="5400000">
          <a:off x="4991100" y="5972175"/>
          <a:ext cx="161925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523875</xdr:colOff>
      <xdr:row>22</xdr:row>
      <xdr:rowOff>85725</xdr:rowOff>
    </xdr:from>
    <xdr:to>
      <xdr:col>5</xdr:col>
      <xdr:colOff>523875</xdr:colOff>
      <xdr:row>34</xdr:row>
      <xdr:rowOff>133350</xdr:rowOff>
    </xdr:to>
    <xdr:sp>
      <xdr:nvSpPr>
        <xdr:cNvPr id="200" name="Line 200"/>
        <xdr:cNvSpPr>
          <a:spLocks/>
        </xdr:cNvSpPr>
      </xdr:nvSpPr>
      <xdr:spPr>
        <a:xfrm flipV="1">
          <a:off x="4714875" y="439102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28575</xdr:rowOff>
    </xdr:from>
    <xdr:to>
      <xdr:col>5</xdr:col>
      <xdr:colOff>447675</xdr:colOff>
      <xdr:row>22</xdr:row>
      <xdr:rowOff>180975</xdr:rowOff>
    </xdr:to>
    <xdr:sp>
      <xdr:nvSpPr>
        <xdr:cNvPr id="201" name="AutoShape 201"/>
        <xdr:cNvSpPr>
          <a:spLocks/>
        </xdr:cNvSpPr>
      </xdr:nvSpPr>
      <xdr:spPr>
        <a:xfrm>
          <a:off x="4429125" y="433387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352425</xdr:colOff>
      <xdr:row>34</xdr:row>
      <xdr:rowOff>38100</xdr:rowOff>
    </xdr:from>
    <xdr:to>
      <xdr:col>8</xdr:col>
      <xdr:colOff>561975</xdr:colOff>
      <xdr:row>35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7058025" y="6629400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666750</xdr:colOff>
      <xdr:row>22</xdr:row>
      <xdr:rowOff>28575</xdr:rowOff>
    </xdr:from>
    <xdr:to>
      <xdr:col>6</xdr:col>
      <xdr:colOff>38100</xdr:colOff>
      <xdr:row>22</xdr:row>
      <xdr:rowOff>180975</xdr:rowOff>
    </xdr:to>
    <xdr:sp>
      <xdr:nvSpPr>
        <xdr:cNvPr id="203" name="AutoShape 203"/>
        <xdr:cNvSpPr>
          <a:spLocks/>
        </xdr:cNvSpPr>
      </xdr:nvSpPr>
      <xdr:spPr>
        <a:xfrm>
          <a:off x="4857750" y="433387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447675</xdr:colOff>
      <xdr:row>30</xdr:row>
      <xdr:rowOff>142875</xdr:rowOff>
    </xdr:from>
    <xdr:to>
      <xdr:col>5</xdr:col>
      <xdr:colOff>619125</xdr:colOff>
      <xdr:row>31</xdr:row>
      <xdr:rowOff>142875</xdr:rowOff>
    </xdr:to>
    <xdr:sp>
      <xdr:nvSpPr>
        <xdr:cNvPr id="204" name="AutoShape 204"/>
        <xdr:cNvSpPr>
          <a:spLocks/>
        </xdr:cNvSpPr>
      </xdr:nvSpPr>
      <xdr:spPr>
        <a:xfrm rot="5400000">
          <a:off x="4638675" y="59721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123825</xdr:rowOff>
    </xdr:from>
    <xdr:to>
      <xdr:col>6</xdr:col>
      <xdr:colOff>314325</xdr:colOff>
      <xdr:row>37</xdr:row>
      <xdr:rowOff>66675</xdr:rowOff>
    </xdr:to>
    <xdr:sp>
      <xdr:nvSpPr>
        <xdr:cNvPr id="205" name="AutoShape 205"/>
        <xdr:cNvSpPr>
          <a:spLocks/>
        </xdr:cNvSpPr>
      </xdr:nvSpPr>
      <xdr:spPr>
        <a:xfrm>
          <a:off x="5086350" y="5762625"/>
          <a:ext cx="266700" cy="1466850"/>
        </a:xfrm>
        <a:custGeom>
          <a:pathLst>
            <a:path h="154" w="29">
              <a:moveTo>
                <a:pt x="0" y="0"/>
              </a:moveTo>
              <a:lnTo>
                <a:pt x="29" y="0"/>
              </a:lnTo>
              <a:lnTo>
                <a:pt x="29" y="1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142875</xdr:rowOff>
    </xdr:from>
    <xdr:to>
      <xdr:col>6</xdr:col>
      <xdr:colOff>400050</xdr:colOff>
      <xdr:row>31</xdr:row>
      <xdr:rowOff>142875</xdr:rowOff>
    </xdr:to>
    <xdr:sp>
      <xdr:nvSpPr>
        <xdr:cNvPr id="206" name="AutoShape 206"/>
        <xdr:cNvSpPr>
          <a:spLocks/>
        </xdr:cNvSpPr>
      </xdr:nvSpPr>
      <xdr:spPr>
        <a:xfrm rot="5400000">
          <a:off x="5257800" y="59721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666750</xdr:colOff>
      <xdr:row>30</xdr:row>
      <xdr:rowOff>38100</xdr:rowOff>
    </xdr:from>
    <xdr:to>
      <xdr:col>7</xdr:col>
      <xdr:colOff>95250</xdr:colOff>
      <xdr:row>37</xdr:row>
      <xdr:rowOff>66675</xdr:rowOff>
    </xdr:to>
    <xdr:sp>
      <xdr:nvSpPr>
        <xdr:cNvPr id="207" name="AutoShape 207"/>
        <xdr:cNvSpPr>
          <a:spLocks/>
        </xdr:cNvSpPr>
      </xdr:nvSpPr>
      <xdr:spPr>
        <a:xfrm>
          <a:off x="5695950" y="5867400"/>
          <a:ext cx="266700" cy="1362075"/>
        </a:xfrm>
        <a:custGeom>
          <a:pathLst>
            <a:path h="143" w="25">
              <a:moveTo>
                <a:pt x="0" y="0"/>
              </a:moveTo>
              <a:lnTo>
                <a:pt x="25" y="0"/>
              </a:lnTo>
              <a:lnTo>
                <a:pt x="25" y="1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123825</xdr:rowOff>
    </xdr:from>
    <xdr:to>
      <xdr:col>7</xdr:col>
      <xdr:colOff>180975</xdr:colOff>
      <xdr:row>31</xdr:row>
      <xdr:rowOff>123825</xdr:rowOff>
    </xdr:to>
    <xdr:sp>
      <xdr:nvSpPr>
        <xdr:cNvPr id="208" name="AutoShape 208"/>
        <xdr:cNvSpPr>
          <a:spLocks/>
        </xdr:cNvSpPr>
      </xdr:nvSpPr>
      <xdr:spPr>
        <a:xfrm rot="5400000">
          <a:off x="5876925" y="595312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29</xdr:row>
      <xdr:rowOff>114300</xdr:rowOff>
    </xdr:from>
    <xdr:to>
      <xdr:col>7</xdr:col>
      <xdr:colOff>733425</xdr:colOff>
      <xdr:row>37</xdr:row>
      <xdr:rowOff>57150</xdr:rowOff>
    </xdr:to>
    <xdr:sp>
      <xdr:nvSpPr>
        <xdr:cNvPr id="209" name="AutoShape 209"/>
        <xdr:cNvSpPr>
          <a:spLocks/>
        </xdr:cNvSpPr>
      </xdr:nvSpPr>
      <xdr:spPr>
        <a:xfrm flipH="1">
          <a:off x="6286500" y="5753100"/>
          <a:ext cx="314325" cy="1466850"/>
        </a:xfrm>
        <a:custGeom>
          <a:pathLst>
            <a:path h="154" w="29">
              <a:moveTo>
                <a:pt x="0" y="0"/>
              </a:moveTo>
              <a:lnTo>
                <a:pt x="29" y="0"/>
              </a:lnTo>
              <a:lnTo>
                <a:pt x="29" y="1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333375</xdr:colOff>
      <xdr:row>30</xdr:row>
      <xdr:rowOff>123825</xdr:rowOff>
    </xdr:from>
    <xdr:to>
      <xdr:col>7</xdr:col>
      <xdr:colOff>504825</xdr:colOff>
      <xdr:row>31</xdr:row>
      <xdr:rowOff>123825</xdr:rowOff>
    </xdr:to>
    <xdr:sp>
      <xdr:nvSpPr>
        <xdr:cNvPr id="210" name="AutoShape 210"/>
        <xdr:cNvSpPr>
          <a:spLocks/>
        </xdr:cNvSpPr>
      </xdr:nvSpPr>
      <xdr:spPr>
        <a:xfrm rot="5400000">
          <a:off x="6200775" y="595312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638175</xdr:colOff>
      <xdr:row>30</xdr:row>
      <xdr:rowOff>123825</xdr:rowOff>
    </xdr:from>
    <xdr:to>
      <xdr:col>7</xdr:col>
      <xdr:colOff>809625</xdr:colOff>
      <xdr:row>31</xdr:row>
      <xdr:rowOff>123825</xdr:rowOff>
    </xdr:to>
    <xdr:sp>
      <xdr:nvSpPr>
        <xdr:cNvPr id="211" name="AutoShape 211"/>
        <xdr:cNvSpPr>
          <a:spLocks/>
        </xdr:cNvSpPr>
      </xdr:nvSpPr>
      <xdr:spPr>
        <a:xfrm rot="5400000">
          <a:off x="6505575" y="595312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819150</xdr:colOff>
      <xdr:row>19</xdr:row>
      <xdr:rowOff>95250</xdr:rowOff>
    </xdr:from>
    <xdr:to>
      <xdr:col>8</xdr:col>
      <xdr:colOff>609600</xdr:colOff>
      <xdr:row>34</xdr:row>
      <xdr:rowOff>133350</xdr:rowOff>
    </xdr:to>
    <xdr:sp>
      <xdr:nvSpPr>
        <xdr:cNvPr id="212" name="AutoShape 212"/>
        <xdr:cNvSpPr>
          <a:spLocks/>
        </xdr:cNvSpPr>
      </xdr:nvSpPr>
      <xdr:spPr>
        <a:xfrm>
          <a:off x="1657350" y="3829050"/>
          <a:ext cx="5657850" cy="2895600"/>
        </a:xfrm>
        <a:custGeom>
          <a:pathLst>
            <a:path h="304" w="658">
              <a:moveTo>
                <a:pt x="0" y="0"/>
              </a:moveTo>
              <a:lnTo>
                <a:pt x="0" y="44"/>
              </a:lnTo>
              <a:lnTo>
                <a:pt x="658" y="44"/>
              </a:lnTo>
              <a:lnTo>
                <a:pt x="658" y="3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171450</xdr:rowOff>
    </xdr:from>
    <xdr:to>
      <xdr:col>8</xdr:col>
      <xdr:colOff>295275</xdr:colOff>
      <xdr:row>34</xdr:row>
      <xdr:rowOff>133350</xdr:rowOff>
    </xdr:to>
    <xdr:sp>
      <xdr:nvSpPr>
        <xdr:cNvPr id="213" name="AutoShape 213"/>
        <xdr:cNvSpPr>
          <a:spLocks/>
        </xdr:cNvSpPr>
      </xdr:nvSpPr>
      <xdr:spPr>
        <a:xfrm>
          <a:off x="1695450" y="2952750"/>
          <a:ext cx="5305425" cy="3771900"/>
        </a:xfrm>
        <a:custGeom>
          <a:pathLst>
            <a:path h="396" w="624">
              <a:moveTo>
                <a:pt x="624" y="396"/>
              </a:moveTo>
              <a:lnTo>
                <a:pt x="624" y="122"/>
              </a:lnTo>
              <a:lnTo>
                <a:pt x="72" y="122"/>
              </a:lnTo>
              <a:lnTo>
                <a:pt x="72" y="0"/>
              </a:lnTo>
              <a:lnTo>
                <a:pt x="0" y="0"/>
              </a:lnTo>
              <a:lnTo>
                <a:pt x="0" y="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104775</xdr:rowOff>
    </xdr:from>
    <xdr:to>
      <xdr:col>8</xdr:col>
      <xdr:colOff>628650</xdr:colOff>
      <xdr:row>37</xdr:row>
      <xdr:rowOff>57150</xdr:rowOff>
    </xdr:to>
    <xdr:sp>
      <xdr:nvSpPr>
        <xdr:cNvPr id="214" name="AutoShape 214"/>
        <xdr:cNvSpPr>
          <a:spLocks/>
        </xdr:cNvSpPr>
      </xdr:nvSpPr>
      <xdr:spPr>
        <a:xfrm>
          <a:off x="6772275" y="6315075"/>
          <a:ext cx="561975" cy="904875"/>
        </a:xfrm>
        <a:custGeom>
          <a:pathLst>
            <a:path h="93" w="54">
              <a:moveTo>
                <a:pt x="54" y="0"/>
              </a:moveTo>
              <a:lnTo>
                <a:pt x="0" y="0"/>
              </a:lnTo>
              <a:lnTo>
                <a:pt x="0" y="9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</xdr:rowOff>
    </xdr:from>
    <xdr:to>
      <xdr:col>8</xdr:col>
      <xdr:colOff>171450</xdr:colOff>
      <xdr:row>34</xdr:row>
      <xdr:rowOff>9525</xdr:rowOff>
    </xdr:to>
    <xdr:sp>
      <xdr:nvSpPr>
        <xdr:cNvPr id="215" name="AutoShape 215"/>
        <xdr:cNvSpPr>
          <a:spLocks/>
        </xdr:cNvSpPr>
      </xdr:nvSpPr>
      <xdr:spPr>
        <a:xfrm rot="5400000">
          <a:off x="6705600" y="641032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352425</xdr:colOff>
      <xdr:row>34</xdr:row>
      <xdr:rowOff>47625</xdr:rowOff>
    </xdr:from>
    <xdr:to>
      <xdr:col>6</xdr:col>
      <xdr:colOff>561975</xdr:colOff>
      <xdr:row>35</xdr:row>
      <xdr:rowOff>9525</xdr:rowOff>
    </xdr:to>
    <xdr:sp>
      <xdr:nvSpPr>
        <xdr:cNvPr id="216" name="AutoShape 216"/>
        <xdr:cNvSpPr>
          <a:spLocks/>
        </xdr:cNvSpPr>
      </xdr:nvSpPr>
      <xdr:spPr>
        <a:xfrm>
          <a:off x="5381625" y="663892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485775</xdr:colOff>
      <xdr:row>23</xdr:row>
      <xdr:rowOff>171450</xdr:rowOff>
    </xdr:from>
    <xdr:to>
      <xdr:col>10</xdr:col>
      <xdr:colOff>180975</xdr:colOff>
      <xdr:row>25</xdr:row>
      <xdr:rowOff>38100</xdr:rowOff>
    </xdr:to>
    <xdr:sp>
      <xdr:nvSpPr>
        <xdr:cNvPr id="217" name="AutoShape 217"/>
        <xdr:cNvSpPr>
          <a:spLocks/>
        </xdr:cNvSpPr>
      </xdr:nvSpPr>
      <xdr:spPr>
        <a:xfrm>
          <a:off x="5514975" y="4667250"/>
          <a:ext cx="3048000" cy="247650"/>
        </a:xfrm>
        <a:custGeom>
          <a:pathLst>
            <a:path h="26" w="410">
              <a:moveTo>
                <a:pt x="0" y="22"/>
              </a:moveTo>
              <a:lnTo>
                <a:pt x="0" y="0"/>
              </a:lnTo>
              <a:lnTo>
                <a:pt x="308" y="0"/>
              </a:lnTo>
              <a:lnTo>
                <a:pt x="308" y="26"/>
              </a:lnTo>
              <a:lnTo>
                <a:pt x="41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85725</xdr:rowOff>
    </xdr:from>
    <xdr:to>
      <xdr:col>7</xdr:col>
      <xdr:colOff>209550</xdr:colOff>
      <xdr:row>24</xdr:row>
      <xdr:rowOff>47625</xdr:rowOff>
    </xdr:to>
    <xdr:sp>
      <xdr:nvSpPr>
        <xdr:cNvPr id="218" name="AutoShape 218"/>
        <xdr:cNvSpPr>
          <a:spLocks/>
        </xdr:cNvSpPr>
      </xdr:nvSpPr>
      <xdr:spPr>
        <a:xfrm>
          <a:off x="5934075" y="4581525"/>
          <a:ext cx="142875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819150</xdr:colOff>
      <xdr:row>22</xdr:row>
      <xdr:rowOff>114300</xdr:rowOff>
    </xdr:from>
    <xdr:to>
      <xdr:col>4</xdr:col>
      <xdr:colOff>504825</xdr:colOff>
      <xdr:row>24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333750" y="4419600"/>
          <a:ext cx="523875" cy="266700"/>
        </a:xfrm>
        <a:custGeom>
          <a:pathLst>
            <a:path h="28" w="50">
              <a:moveTo>
                <a:pt x="0" y="0"/>
              </a:moveTo>
              <a:lnTo>
                <a:pt x="0" y="28"/>
              </a:lnTo>
              <a:lnTo>
                <a:pt x="50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104775</xdr:rowOff>
    </xdr:from>
    <xdr:to>
      <xdr:col>4</xdr:col>
      <xdr:colOff>333375</xdr:colOff>
      <xdr:row>24</xdr:row>
      <xdr:rowOff>66675</xdr:rowOff>
    </xdr:to>
    <xdr:sp>
      <xdr:nvSpPr>
        <xdr:cNvPr id="220" name="AutoShape 220"/>
        <xdr:cNvSpPr>
          <a:spLocks/>
        </xdr:cNvSpPr>
      </xdr:nvSpPr>
      <xdr:spPr>
        <a:xfrm>
          <a:off x="3476625" y="460057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133350</xdr:rowOff>
    </xdr:from>
    <xdr:to>
      <xdr:col>10</xdr:col>
      <xdr:colOff>133350</xdr:colOff>
      <xdr:row>30</xdr:row>
      <xdr:rowOff>133350</xdr:rowOff>
    </xdr:to>
    <xdr:sp>
      <xdr:nvSpPr>
        <xdr:cNvPr id="221" name="Line 221"/>
        <xdr:cNvSpPr>
          <a:spLocks/>
        </xdr:cNvSpPr>
      </xdr:nvSpPr>
      <xdr:spPr>
        <a:xfrm>
          <a:off x="7000875" y="59626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38100</xdr:rowOff>
    </xdr:from>
    <xdr:to>
      <xdr:col>9</xdr:col>
      <xdr:colOff>276225</xdr:colOff>
      <xdr:row>35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7610475" y="6629400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400050</xdr:colOff>
      <xdr:row>34</xdr:row>
      <xdr:rowOff>38100</xdr:rowOff>
    </xdr:from>
    <xdr:to>
      <xdr:col>9</xdr:col>
      <xdr:colOff>609600</xdr:colOff>
      <xdr:row>35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7943850" y="6629400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47625</xdr:rowOff>
    </xdr:from>
    <xdr:to>
      <xdr:col>9</xdr:col>
      <xdr:colOff>514350</xdr:colOff>
      <xdr:row>31</xdr:row>
      <xdr:rowOff>9525</xdr:rowOff>
    </xdr:to>
    <xdr:sp>
      <xdr:nvSpPr>
        <xdr:cNvPr id="224" name="AutoShape 224"/>
        <xdr:cNvSpPr>
          <a:spLocks/>
        </xdr:cNvSpPr>
      </xdr:nvSpPr>
      <xdr:spPr>
        <a:xfrm>
          <a:off x="7848600" y="5876925"/>
          <a:ext cx="209550" cy="1524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142875</xdr:colOff>
      <xdr:row>30</xdr:row>
      <xdr:rowOff>133350</xdr:rowOff>
    </xdr:from>
    <xdr:to>
      <xdr:col>10</xdr:col>
      <xdr:colOff>809625</xdr:colOff>
      <xdr:row>34</xdr:row>
      <xdr:rowOff>114300</xdr:rowOff>
    </xdr:to>
    <xdr:sp>
      <xdr:nvSpPr>
        <xdr:cNvPr id="225" name="AutoShape 225"/>
        <xdr:cNvSpPr>
          <a:spLocks/>
        </xdr:cNvSpPr>
      </xdr:nvSpPr>
      <xdr:spPr>
        <a:xfrm>
          <a:off x="7686675" y="5962650"/>
          <a:ext cx="1504950" cy="742950"/>
        </a:xfrm>
        <a:custGeom>
          <a:pathLst>
            <a:path h="78" w="230">
              <a:moveTo>
                <a:pt x="0" y="0"/>
              </a:moveTo>
              <a:lnTo>
                <a:pt x="1" y="45"/>
              </a:lnTo>
              <a:lnTo>
                <a:pt x="144" y="45"/>
              </a:lnTo>
              <a:lnTo>
                <a:pt x="144" y="78"/>
              </a:lnTo>
              <a:lnTo>
                <a:pt x="23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95250</xdr:rowOff>
    </xdr:from>
    <xdr:to>
      <xdr:col>1</xdr:col>
      <xdr:colOff>304800</xdr:colOff>
      <xdr:row>33</xdr:row>
      <xdr:rowOff>95250</xdr:rowOff>
    </xdr:to>
    <xdr:sp>
      <xdr:nvSpPr>
        <xdr:cNvPr id="226" name="AutoShape 226"/>
        <xdr:cNvSpPr>
          <a:spLocks/>
        </xdr:cNvSpPr>
      </xdr:nvSpPr>
      <xdr:spPr>
        <a:xfrm rot="5400000">
          <a:off x="971550" y="6305550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381000</xdr:colOff>
      <xdr:row>27</xdr:row>
      <xdr:rowOff>180975</xdr:rowOff>
    </xdr:from>
    <xdr:to>
      <xdr:col>0</xdr:col>
      <xdr:colOff>542925</xdr:colOff>
      <xdr:row>28</xdr:row>
      <xdr:rowOff>180975</xdr:rowOff>
    </xdr:to>
    <xdr:sp>
      <xdr:nvSpPr>
        <xdr:cNvPr id="227" name="AutoShape 227"/>
        <xdr:cNvSpPr>
          <a:spLocks/>
        </xdr:cNvSpPr>
      </xdr:nvSpPr>
      <xdr:spPr>
        <a:xfrm rot="5400000">
          <a:off x="381000" y="54387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76200</xdr:rowOff>
    </xdr:from>
    <xdr:to>
      <xdr:col>0</xdr:col>
      <xdr:colOff>390525</xdr:colOff>
      <xdr:row>28</xdr:row>
      <xdr:rowOff>76200</xdr:rowOff>
    </xdr:to>
    <xdr:sp>
      <xdr:nvSpPr>
        <xdr:cNvPr id="228" name="Line 228"/>
        <xdr:cNvSpPr>
          <a:spLocks/>
        </xdr:cNvSpPr>
      </xdr:nvSpPr>
      <xdr:spPr>
        <a:xfrm>
          <a:off x="38100" y="5524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171450</xdr:rowOff>
    </xdr:from>
    <xdr:to>
      <xdr:col>0</xdr:col>
      <xdr:colOff>552450</xdr:colOff>
      <xdr:row>26</xdr:row>
      <xdr:rowOff>171450</xdr:rowOff>
    </xdr:to>
    <xdr:grpSp>
      <xdr:nvGrpSpPr>
        <xdr:cNvPr id="229" name="Group 229"/>
        <xdr:cNvGrpSpPr>
          <a:grpSpLocks/>
        </xdr:cNvGrpSpPr>
      </xdr:nvGrpSpPr>
      <xdr:grpSpPr>
        <a:xfrm>
          <a:off x="114300" y="5048250"/>
          <a:ext cx="438150" cy="190500"/>
          <a:chOff x="442" y="582"/>
          <a:chExt cx="42" cy="20"/>
        </a:xfrm>
        <a:solidFill>
          <a:srgbClr val="FFFFFF"/>
        </a:solidFill>
      </xdr:grpSpPr>
      <xdr:sp>
        <xdr:nvSpPr>
          <xdr:cNvPr id="230" name="Oval 230"/>
          <xdr:cNvSpPr>
            <a:spLocks noChangeAspect="1"/>
          </xdr:cNvSpPr>
        </xdr:nvSpPr>
        <xdr:spPr>
          <a:xfrm>
            <a:off x="442" y="582"/>
            <a:ext cx="21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31" name="AutoShape 231"/>
          <xdr:cNvSpPr>
            <a:spLocks noChangeAspect="1"/>
          </xdr:cNvSpPr>
        </xdr:nvSpPr>
        <xdr:spPr>
          <a:xfrm rot="16200000">
            <a:off x="451" y="582"/>
            <a:ext cx="4" cy="18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32" name="AutoShape 232"/>
          <xdr:cNvSpPr>
            <a:spLocks/>
          </xdr:cNvSpPr>
        </xdr:nvSpPr>
        <xdr:spPr>
          <a:xfrm rot="5400000">
            <a:off x="466" y="584"/>
            <a:ext cx="20" cy="16"/>
          </a:xfrm>
          <a:custGeom>
            <a:pathLst>
              <a:path h="41" w="83">
                <a:moveTo>
                  <a:pt x="1" y="41"/>
                </a:moveTo>
                <a:lnTo>
                  <a:pt x="1" y="0"/>
                </a:lnTo>
                <a:lnTo>
                  <a:pt x="83" y="41"/>
                </a:lnTo>
                <a:lnTo>
                  <a:pt x="83" y="2"/>
                </a:lnTo>
                <a:lnTo>
                  <a:pt x="0" y="41"/>
                </a:lnTo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465" y="592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31</xdr:row>
      <xdr:rowOff>57150</xdr:rowOff>
    </xdr:from>
    <xdr:to>
      <xdr:col>9</xdr:col>
      <xdr:colOff>228600</xdr:colOff>
      <xdr:row>32</xdr:row>
      <xdr:rowOff>57150</xdr:rowOff>
    </xdr:to>
    <xdr:sp>
      <xdr:nvSpPr>
        <xdr:cNvPr id="234" name="AutoShape 234"/>
        <xdr:cNvSpPr>
          <a:spLocks/>
        </xdr:cNvSpPr>
      </xdr:nvSpPr>
      <xdr:spPr>
        <a:xfrm rot="5400000">
          <a:off x="7610475" y="6076950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219075</xdr:colOff>
      <xdr:row>31</xdr:row>
      <xdr:rowOff>47625</xdr:rowOff>
    </xdr:from>
    <xdr:to>
      <xdr:col>2</xdr:col>
      <xdr:colOff>85725</xdr:colOff>
      <xdr:row>33</xdr:row>
      <xdr:rowOff>152400</xdr:rowOff>
    </xdr:to>
    <xdr:sp>
      <xdr:nvSpPr>
        <xdr:cNvPr id="235" name="AutoShape 235"/>
        <xdr:cNvSpPr>
          <a:spLocks/>
        </xdr:cNvSpPr>
      </xdr:nvSpPr>
      <xdr:spPr>
        <a:xfrm>
          <a:off x="1057275" y="6067425"/>
          <a:ext cx="704850" cy="485775"/>
        </a:xfrm>
        <a:custGeom>
          <a:pathLst>
            <a:path h="51" w="67">
              <a:moveTo>
                <a:pt x="67" y="0"/>
              </a:moveTo>
              <a:lnTo>
                <a:pt x="67" y="51"/>
              </a:lnTo>
              <a:lnTo>
                <a:pt x="0" y="5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142875</xdr:rowOff>
    </xdr:from>
    <xdr:to>
      <xdr:col>2</xdr:col>
      <xdr:colOff>171450</xdr:colOff>
      <xdr:row>32</xdr:row>
      <xdr:rowOff>142875</xdr:rowOff>
    </xdr:to>
    <xdr:sp>
      <xdr:nvSpPr>
        <xdr:cNvPr id="236" name="AutoShape 236"/>
        <xdr:cNvSpPr>
          <a:spLocks/>
        </xdr:cNvSpPr>
      </xdr:nvSpPr>
      <xdr:spPr>
        <a:xfrm rot="5400000">
          <a:off x="1676400" y="6162675"/>
          <a:ext cx="171450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57150</xdr:rowOff>
    </xdr:from>
    <xdr:to>
      <xdr:col>0</xdr:col>
      <xdr:colOff>771525</xdr:colOff>
      <xdr:row>19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457200" y="34099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352425</xdr:colOff>
      <xdr:row>17</xdr:row>
      <xdr:rowOff>85725</xdr:rowOff>
    </xdr:from>
    <xdr:to>
      <xdr:col>0</xdr:col>
      <xdr:colOff>542925</xdr:colOff>
      <xdr:row>18</xdr:row>
      <xdr:rowOff>123825</xdr:rowOff>
    </xdr:to>
    <xdr:sp>
      <xdr:nvSpPr>
        <xdr:cNvPr id="238" name="Oval 238"/>
        <xdr:cNvSpPr>
          <a:spLocks/>
        </xdr:cNvSpPr>
      </xdr:nvSpPr>
      <xdr:spPr>
        <a:xfrm rot="3362499">
          <a:off x="352425" y="3438525"/>
          <a:ext cx="1905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733425</xdr:colOff>
      <xdr:row>18</xdr:row>
      <xdr:rowOff>57150</xdr:rowOff>
    </xdr:from>
    <xdr:to>
      <xdr:col>12</xdr:col>
      <xdr:colOff>209550</xdr:colOff>
      <xdr:row>20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9953625" y="36004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800100</xdr:colOff>
      <xdr:row>18</xdr:row>
      <xdr:rowOff>85725</xdr:rowOff>
    </xdr:from>
    <xdr:to>
      <xdr:col>12</xdr:col>
      <xdr:colOff>142875</xdr:colOff>
      <xdr:row>19</xdr:row>
      <xdr:rowOff>123825</xdr:rowOff>
    </xdr:to>
    <xdr:sp>
      <xdr:nvSpPr>
        <xdr:cNvPr id="240" name="Oval 240"/>
        <xdr:cNvSpPr>
          <a:spLocks/>
        </xdr:cNvSpPr>
      </xdr:nvSpPr>
      <xdr:spPr>
        <a:xfrm rot="3362499">
          <a:off x="10020300" y="3629025"/>
          <a:ext cx="1809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209550</xdr:colOff>
      <xdr:row>35</xdr:row>
      <xdr:rowOff>114300</xdr:rowOff>
    </xdr:from>
    <xdr:to>
      <xdr:col>10</xdr:col>
      <xdr:colOff>428625</xdr:colOff>
      <xdr:row>36</xdr:row>
      <xdr:rowOff>133350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8591550" y="6896100"/>
          <a:ext cx="2190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Л</a:t>
          </a:r>
        </a:p>
      </xdr:txBody>
    </xdr:sp>
    <xdr:clientData/>
  </xdr:twoCellAnchor>
  <xdr:twoCellAnchor>
    <xdr:from>
      <xdr:col>10</xdr:col>
      <xdr:colOff>390525</xdr:colOff>
      <xdr:row>33</xdr:row>
      <xdr:rowOff>171450</xdr:rowOff>
    </xdr:from>
    <xdr:to>
      <xdr:col>10</xdr:col>
      <xdr:colOff>600075</xdr:colOff>
      <xdr:row>35</xdr:row>
      <xdr:rowOff>28575</xdr:rowOff>
    </xdr:to>
    <xdr:sp>
      <xdr:nvSpPr>
        <xdr:cNvPr id="242" name="Rectangle 242"/>
        <xdr:cNvSpPr>
          <a:spLocks/>
        </xdr:cNvSpPr>
      </xdr:nvSpPr>
      <xdr:spPr>
        <a:xfrm>
          <a:off x="8772525" y="6572250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19050</xdr:rowOff>
    </xdr:from>
    <xdr:to>
      <xdr:col>10</xdr:col>
      <xdr:colOff>600075</xdr:colOff>
      <xdr:row>35</xdr:row>
      <xdr:rowOff>19050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8791575" y="6610350"/>
          <a:ext cx="190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С
</a:t>
          </a:r>
        </a:p>
      </xdr:txBody>
    </xdr:sp>
    <xdr:clientData/>
  </xdr:twoCellAnchor>
  <xdr:twoCellAnchor>
    <xdr:from>
      <xdr:col>9</xdr:col>
      <xdr:colOff>647700</xdr:colOff>
      <xdr:row>29</xdr:row>
      <xdr:rowOff>180975</xdr:rowOff>
    </xdr:from>
    <xdr:to>
      <xdr:col>10</xdr:col>
      <xdr:colOff>19050</xdr:colOff>
      <xdr:row>31</xdr:row>
      <xdr:rowOff>47625</xdr:rowOff>
    </xdr:to>
    <xdr:sp>
      <xdr:nvSpPr>
        <xdr:cNvPr id="244" name="Rectangle 244"/>
        <xdr:cNvSpPr>
          <a:spLocks/>
        </xdr:cNvSpPr>
      </xdr:nvSpPr>
      <xdr:spPr>
        <a:xfrm>
          <a:off x="8191500" y="5819775"/>
          <a:ext cx="209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628650</xdr:colOff>
      <xdr:row>30</xdr:row>
      <xdr:rowOff>28575</xdr:rowOff>
    </xdr:from>
    <xdr:to>
      <xdr:col>10</xdr:col>
      <xdr:colOff>38100</xdr:colOff>
      <xdr:row>31</xdr:row>
      <xdr:rowOff>28575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8172450" y="5857875"/>
          <a:ext cx="247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Щ
</a:t>
          </a:r>
        </a:p>
      </xdr:txBody>
    </xdr:sp>
    <xdr:clientData/>
  </xdr:twoCellAnchor>
  <xdr:twoCellAnchor>
    <xdr:from>
      <xdr:col>9</xdr:col>
      <xdr:colOff>514350</xdr:colOff>
      <xdr:row>24</xdr:row>
      <xdr:rowOff>104775</xdr:rowOff>
    </xdr:from>
    <xdr:to>
      <xdr:col>9</xdr:col>
      <xdr:colOff>742950</xdr:colOff>
      <xdr:row>25</xdr:row>
      <xdr:rowOff>161925</xdr:rowOff>
    </xdr:to>
    <xdr:sp>
      <xdr:nvSpPr>
        <xdr:cNvPr id="246" name="Rectangle 246"/>
        <xdr:cNvSpPr>
          <a:spLocks/>
        </xdr:cNvSpPr>
      </xdr:nvSpPr>
      <xdr:spPr>
        <a:xfrm>
          <a:off x="8058150" y="4791075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142875</xdr:rowOff>
    </xdr:from>
    <xdr:to>
      <xdr:col>9</xdr:col>
      <xdr:colOff>723900</xdr:colOff>
      <xdr:row>25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8077200" y="4829175"/>
          <a:ext cx="190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К
</a:t>
          </a:r>
        </a:p>
      </xdr:txBody>
    </xdr:sp>
    <xdr:clientData/>
  </xdr:twoCellAnchor>
  <xdr:twoCellAnchor>
    <xdr:from>
      <xdr:col>6</xdr:col>
      <xdr:colOff>371475</xdr:colOff>
      <xdr:row>31</xdr:row>
      <xdr:rowOff>171450</xdr:rowOff>
    </xdr:from>
    <xdr:to>
      <xdr:col>6</xdr:col>
      <xdr:colOff>523875</xdr:colOff>
      <xdr:row>33</xdr:row>
      <xdr:rowOff>38100</xdr:rowOff>
    </xdr:to>
    <xdr:sp>
      <xdr:nvSpPr>
        <xdr:cNvPr id="248" name="Rectangle 248"/>
        <xdr:cNvSpPr>
          <a:spLocks/>
        </xdr:cNvSpPr>
      </xdr:nvSpPr>
      <xdr:spPr>
        <a:xfrm>
          <a:off x="5400675" y="6191250"/>
          <a:ext cx="161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352425</xdr:colOff>
      <xdr:row>32</xdr:row>
      <xdr:rowOff>19050</xdr:rowOff>
    </xdr:from>
    <xdr:to>
      <xdr:col>6</xdr:col>
      <xdr:colOff>542925</xdr:colOff>
      <xdr:row>33</xdr:row>
      <xdr:rowOff>19050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5381625" y="6229350"/>
          <a:ext cx="190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К
</a:t>
          </a:r>
        </a:p>
      </xdr:txBody>
    </xdr:sp>
    <xdr:clientData/>
  </xdr:twoCellAnchor>
  <xdr:twoCellAnchor>
    <xdr:from>
      <xdr:col>10</xdr:col>
      <xdr:colOff>142875</xdr:colOff>
      <xdr:row>23</xdr:row>
      <xdr:rowOff>76200</xdr:rowOff>
    </xdr:from>
    <xdr:to>
      <xdr:col>10</xdr:col>
      <xdr:colOff>457200</xdr:colOff>
      <xdr:row>24</xdr:row>
      <xdr:rowOff>95250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8524875" y="45720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5к</a:t>
          </a:r>
        </a:p>
      </xdr:txBody>
    </xdr:sp>
    <xdr:clientData/>
  </xdr:twoCellAnchor>
  <xdr:twoCellAnchor>
    <xdr:from>
      <xdr:col>11</xdr:col>
      <xdr:colOff>9525</xdr:colOff>
      <xdr:row>22</xdr:row>
      <xdr:rowOff>152400</xdr:rowOff>
    </xdr:from>
    <xdr:to>
      <xdr:col>11</xdr:col>
      <xdr:colOff>247650</xdr:colOff>
      <xdr:row>23</xdr:row>
      <xdr:rowOff>171450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9229725" y="4457700"/>
          <a:ext cx="2381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4к</a:t>
          </a:r>
        </a:p>
      </xdr:txBody>
    </xdr:sp>
    <xdr:clientData/>
  </xdr:twoCellAnchor>
  <xdr:twoCellAnchor>
    <xdr:from>
      <xdr:col>11</xdr:col>
      <xdr:colOff>304800</xdr:colOff>
      <xdr:row>22</xdr:row>
      <xdr:rowOff>161925</xdr:rowOff>
    </xdr:from>
    <xdr:to>
      <xdr:col>11</xdr:col>
      <xdr:colOff>619125</xdr:colOff>
      <xdr:row>23</xdr:row>
      <xdr:rowOff>180975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9525000" y="4467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3к</a:t>
          </a:r>
        </a:p>
      </xdr:txBody>
    </xdr:sp>
    <xdr:clientData/>
  </xdr:twoCellAnchor>
  <xdr:twoCellAnchor>
    <xdr:from>
      <xdr:col>11</xdr:col>
      <xdr:colOff>9525</xdr:colOff>
      <xdr:row>25</xdr:row>
      <xdr:rowOff>38100</xdr:rowOff>
    </xdr:from>
    <xdr:to>
      <xdr:col>11</xdr:col>
      <xdr:colOff>266700</xdr:colOff>
      <xdr:row>26</xdr:row>
      <xdr:rowOff>57150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9229725" y="4914900"/>
          <a:ext cx="2476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2к</a:t>
          </a:r>
        </a:p>
      </xdr:txBody>
    </xdr:sp>
    <xdr:clientData/>
  </xdr:twoCellAnchor>
  <xdr:twoCellAnchor>
    <xdr:from>
      <xdr:col>11</xdr:col>
      <xdr:colOff>323850</xdr:colOff>
      <xdr:row>25</xdr:row>
      <xdr:rowOff>47625</xdr:rowOff>
    </xdr:from>
    <xdr:to>
      <xdr:col>11</xdr:col>
      <xdr:colOff>638175</xdr:colOff>
      <xdr:row>26</xdr:row>
      <xdr:rowOff>66675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9544050" y="49244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1к</a:t>
          </a:r>
        </a:p>
      </xdr:txBody>
    </xdr:sp>
    <xdr:clientData/>
  </xdr:twoCellAnchor>
  <xdr:twoCellAnchor>
    <xdr:from>
      <xdr:col>12</xdr:col>
      <xdr:colOff>38100</xdr:colOff>
      <xdr:row>23</xdr:row>
      <xdr:rowOff>133350</xdr:rowOff>
    </xdr:from>
    <xdr:to>
      <xdr:col>12</xdr:col>
      <xdr:colOff>352425</xdr:colOff>
      <xdr:row>24</xdr:row>
      <xdr:rowOff>152400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0096500" y="46291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5р</a:t>
          </a:r>
        </a:p>
      </xdr:txBody>
    </xdr:sp>
    <xdr:clientData/>
  </xdr:twoCellAnchor>
  <xdr:twoCellAnchor>
    <xdr:from>
      <xdr:col>12</xdr:col>
      <xdr:colOff>38100</xdr:colOff>
      <xdr:row>26</xdr:row>
      <xdr:rowOff>95250</xdr:rowOff>
    </xdr:from>
    <xdr:to>
      <xdr:col>12</xdr:col>
      <xdr:colOff>352425</xdr:colOff>
      <xdr:row>27</xdr:row>
      <xdr:rowOff>114300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0096500" y="51625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4р</a:t>
          </a:r>
        </a:p>
      </xdr:txBody>
    </xdr:sp>
    <xdr:clientData/>
  </xdr:twoCellAnchor>
  <xdr:twoCellAnchor>
    <xdr:from>
      <xdr:col>12</xdr:col>
      <xdr:colOff>38100</xdr:colOff>
      <xdr:row>28</xdr:row>
      <xdr:rowOff>161925</xdr:rowOff>
    </xdr:from>
    <xdr:to>
      <xdr:col>12</xdr:col>
      <xdr:colOff>352425</xdr:colOff>
      <xdr:row>29</xdr:row>
      <xdr:rowOff>180975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0096500" y="5610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3р</a:t>
          </a:r>
        </a:p>
      </xdr:txBody>
    </xdr:sp>
    <xdr:clientData/>
  </xdr:twoCellAnchor>
  <xdr:twoCellAnchor>
    <xdr:from>
      <xdr:col>12</xdr:col>
      <xdr:colOff>438150</xdr:colOff>
      <xdr:row>34</xdr:row>
      <xdr:rowOff>104775</xdr:rowOff>
    </xdr:from>
    <xdr:to>
      <xdr:col>12</xdr:col>
      <xdr:colOff>752475</xdr:colOff>
      <xdr:row>35</xdr:row>
      <xdr:rowOff>123825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0496550" y="66960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2р</a:t>
          </a:r>
        </a:p>
      </xdr:txBody>
    </xdr:sp>
    <xdr:clientData/>
  </xdr:twoCellAnchor>
  <xdr:twoCellAnchor>
    <xdr:from>
      <xdr:col>12</xdr:col>
      <xdr:colOff>400050</xdr:colOff>
      <xdr:row>38</xdr:row>
      <xdr:rowOff>123825</xdr:rowOff>
    </xdr:from>
    <xdr:to>
      <xdr:col>12</xdr:col>
      <xdr:colOff>714375</xdr:colOff>
      <xdr:row>39</xdr:row>
      <xdr:rowOff>142875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0458450" y="74771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1р</a:t>
          </a:r>
        </a:p>
      </xdr:txBody>
    </xdr:sp>
    <xdr:clientData/>
  </xdr:twoCellAnchor>
  <xdr:twoCellAnchor>
    <xdr:from>
      <xdr:col>10</xdr:col>
      <xdr:colOff>133350</xdr:colOff>
      <xdr:row>28</xdr:row>
      <xdr:rowOff>161925</xdr:rowOff>
    </xdr:from>
    <xdr:to>
      <xdr:col>10</xdr:col>
      <xdr:colOff>447675</xdr:colOff>
      <xdr:row>29</xdr:row>
      <xdr:rowOff>180975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8515350" y="5610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5щ</a:t>
          </a:r>
        </a:p>
      </xdr:txBody>
    </xdr:sp>
    <xdr:clientData/>
  </xdr:twoCellAnchor>
  <xdr:twoCellAnchor>
    <xdr:from>
      <xdr:col>9</xdr:col>
      <xdr:colOff>304800</xdr:colOff>
      <xdr:row>29</xdr:row>
      <xdr:rowOff>95250</xdr:rowOff>
    </xdr:from>
    <xdr:to>
      <xdr:col>9</xdr:col>
      <xdr:colOff>619125</xdr:colOff>
      <xdr:row>30</xdr:row>
      <xdr:rowOff>114300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7848600" y="57340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6щ</a:t>
          </a:r>
        </a:p>
      </xdr:txBody>
    </xdr:sp>
    <xdr:clientData/>
  </xdr:twoCellAnchor>
  <xdr:twoCellAnchor>
    <xdr:from>
      <xdr:col>11</xdr:col>
      <xdr:colOff>9525</xdr:colOff>
      <xdr:row>28</xdr:row>
      <xdr:rowOff>66675</xdr:rowOff>
    </xdr:from>
    <xdr:to>
      <xdr:col>11</xdr:col>
      <xdr:colOff>238125</xdr:colOff>
      <xdr:row>29</xdr:row>
      <xdr:rowOff>85725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9229725" y="5514975"/>
          <a:ext cx="228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4щ</a:t>
          </a:r>
        </a:p>
      </xdr:txBody>
    </xdr:sp>
    <xdr:clientData/>
  </xdr:twoCellAnchor>
  <xdr:twoCellAnchor>
    <xdr:from>
      <xdr:col>11</xdr:col>
      <xdr:colOff>304800</xdr:colOff>
      <xdr:row>28</xdr:row>
      <xdr:rowOff>76200</xdr:rowOff>
    </xdr:from>
    <xdr:to>
      <xdr:col>11</xdr:col>
      <xdr:colOff>619125</xdr:colOff>
      <xdr:row>29</xdr:row>
      <xdr:rowOff>95250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9525000" y="55245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3щ</a:t>
          </a:r>
        </a:p>
      </xdr:txBody>
    </xdr:sp>
    <xdr:clientData/>
  </xdr:twoCellAnchor>
  <xdr:twoCellAnchor>
    <xdr:from>
      <xdr:col>11</xdr:col>
      <xdr:colOff>9525</xdr:colOff>
      <xdr:row>30</xdr:row>
      <xdr:rowOff>142875</xdr:rowOff>
    </xdr:from>
    <xdr:to>
      <xdr:col>11</xdr:col>
      <xdr:colOff>266700</xdr:colOff>
      <xdr:row>31</xdr:row>
      <xdr:rowOff>161925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9229725" y="5972175"/>
          <a:ext cx="2476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2щ</a:t>
          </a:r>
        </a:p>
      </xdr:txBody>
    </xdr:sp>
    <xdr:clientData/>
  </xdr:twoCellAnchor>
  <xdr:twoCellAnchor>
    <xdr:from>
      <xdr:col>11</xdr:col>
      <xdr:colOff>323850</xdr:colOff>
      <xdr:row>30</xdr:row>
      <xdr:rowOff>152400</xdr:rowOff>
    </xdr:from>
    <xdr:to>
      <xdr:col>11</xdr:col>
      <xdr:colOff>638175</xdr:colOff>
      <xdr:row>31</xdr:row>
      <xdr:rowOff>171450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9544050" y="5981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1щ</a:t>
          </a:r>
        </a:p>
      </xdr:txBody>
    </xdr:sp>
    <xdr:clientData/>
  </xdr:twoCellAnchor>
  <xdr:twoCellAnchor>
    <xdr:from>
      <xdr:col>12</xdr:col>
      <xdr:colOff>533400</xdr:colOff>
      <xdr:row>37</xdr:row>
      <xdr:rowOff>19050</xdr:rowOff>
    </xdr:from>
    <xdr:to>
      <xdr:col>13</xdr:col>
      <xdr:colOff>66675</xdr:colOff>
      <xdr:row>38</xdr:row>
      <xdr:rowOff>38100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0591800" y="7181850"/>
          <a:ext cx="3714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НСН
</a:t>
          </a:r>
        </a:p>
      </xdr:txBody>
    </xdr:sp>
    <xdr:clientData/>
  </xdr:twoCellAnchor>
  <xdr:twoCellAnchor>
    <xdr:from>
      <xdr:col>11</xdr:col>
      <xdr:colOff>485775</xdr:colOff>
      <xdr:row>39</xdr:row>
      <xdr:rowOff>152400</xdr:rowOff>
    </xdr:from>
    <xdr:to>
      <xdr:col>12</xdr:col>
      <xdr:colOff>638175</xdr:colOff>
      <xdr:row>40</xdr:row>
      <xdr:rowOff>133350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9705975" y="7696200"/>
          <a:ext cx="9906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Из бака ХОВ</a:t>
          </a:r>
        </a:p>
      </xdr:txBody>
    </xdr:sp>
    <xdr:clientData/>
  </xdr:twoCellAnchor>
  <xdr:twoCellAnchor>
    <xdr:from>
      <xdr:col>10</xdr:col>
      <xdr:colOff>295275</xdr:colOff>
      <xdr:row>33</xdr:row>
      <xdr:rowOff>66675</xdr:rowOff>
    </xdr:from>
    <xdr:to>
      <xdr:col>11</xdr:col>
      <xdr:colOff>95250</xdr:colOff>
      <xdr:row>34</xdr:row>
      <xdr:rowOff>123825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8677275" y="6467475"/>
          <a:ext cx="6381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р-р соли</a:t>
          </a:r>
        </a:p>
      </xdr:txBody>
    </xdr:sp>
    <xdr:clientData/>
  </xdr:twoCellAnchor>
  <xdr:twoCellAnchor>
    <xdr:from>
      <xdr:col>9</xdr:col>
      <xdr:colOff>133350</xdr:colOff>
      <xdr:row>31</xdr:row>
      <xdr:rowOff>66675</xdr:rowOff>
    </xdr:from>
    <xdr:to>
      <xdr:col>9</xdr:col>
      <xdr:colOff>447675</xdr:colOff>
      <xdr:row>32</xdr:row>
      <xdr:rowOff>85725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7677150" y="60864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С</a:t>
          </a:r>
        </a:p>
      </xdr:txBody>
    </xdr:sp>
    <xdr:clientData/>
  </xdr:twoCellAnchor>
  <xdr:twoCellAnchor>
    <xdr:from>
      <xdr:col>8</xdr:col>
      <xdr:colOff>800100</xdr:colOff>
      <xdr:row>17</xdr:row>
      <xdr:rowOff>114300</xdr:rowOff>
    </xdr:from>
    <xdr:to>
      <xdr:col>8</xdr:col>
      <xdr:colOff>800100</xdr:colOff>
      <xdr:row>34</xdr:row>
      <xdr:rowOff>133350</xdr:rowOff>
    </xdr:to>
    <xdr:sp>
      <xdr:nvSpPr>
        <xdr:cNvPr id="270" name="Line 270"/>
        <xdr:cNvSpPr>
          <a:spLocks/>
        </xdr:cNvSpPr>
      </xdr:nvSpPr>
      <xdr:spPr>
        <a:xfrm>
          <a:off x="7505700" y="34671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704850</xdr:colOff>
      <xdr:row>27</xdr:row>
      <xdr:rowOff>123825</xdr:rowOff>
    </xdr:from>
    <xdr:to>
      <xdr:col>9</xdr:col>
      <xdr:colOff>28575</xdr:colOff>
      <xdr:row>28</xdr:row>
      <xdr:rowOff>123825</xdr:rowOff>
    </xdr:to>
    <xdr:sp>
      <xdr:nvSpPr>
        <xdr:cNvPr id="271" name="AutoShape 271"/>
        <xdr:cNvSpPr>
          <a:spLocks/>
        </xdr:cNvSpPr>
      </xdr:nvSpPr>
      <xdr:spPr>
        <a:xfrm rot="5400000">
          <a:off x="7410450" y="5381625"/>
          <a:ext cx="161925" cy="190500"/>
        </a:xfrm>
        <a:custGeom>
          <a:pathLst>
            <a:path h="41" w="83">
              <a:moveTo>
                <a:pt x="1" y="41"/>
              </a:moveTo>
              <a:lnTo>
                <a:pt x="1" y="0"/>
              </a:lnTo>
              <a:lnTo>
                <a:pt x="83" y="41"/>
              </a:lnTo>
              <a:lnTo>
                <a:pt x="83" y="2"/>
              </a:lnTo>
              <a:lnTo>
                <a:pt x="0" y="4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800100</xdr:colOff>
      <xdr:row>27</xdr:row>
      <xdr:rowOff>123825</xdr:rowOff>
    </xdr:from>
    <xdr:to>
      <xdr:col>9</xdr:col>
      <xdr:colOff>276225</xdr:colOff>
      <xdr:row>28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7505700" y="53816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9</xdr:col>
      <xdr:colOff>371475</xdr:colOff>
      <xdr:row>34</xdr:row>
      <xdr:rowOff>114300</xdr:rowOff>
    </xdr:from>
    <xdr:to>
      <xdr:col>9</xdr:col>
      <xdr:colOff>685800</xdr:colOff>
      <xdr:row>35</xdr:row>
      <xdr:rowOff>133350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7915275" y="67056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9</xdr:col>
      <xdr:colOff>28575</xdr:colOff>
      <xdr:row>34</xdr:row>
      <xdr:rowOff>142875</xdr:rowOff>
    </xdr:from>
    <xdr:to>
      <xdr:col>9</xdr:col>
      <xdr:colOff>342900</xdr:colOff>
      <xdr:row>35</xdr:row>
      <xdr:rowOff>161925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7572375" y="6734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8</xdr:col>
      <xdr:colOff>323850</xdr:colOff>
      <xdr:row>34</xdr:row>
      <xdr:rowOff>142875</xdr:rowOff>
    </xdr:from>
    <xdr:to>
      <xdr:col>8</xdr:col>
      <xdr:colOff>638175</xdr:colOff>
      <xdr:row>35</xdr:row>
      <xdr:rowOff>161925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7029450" y="6734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6</xdr:col>
      <xdr:colOff>314325</xdr:colOff>
      <xdr:row>34</xdr:row>
      <xdr:rowOff>152400</xdr:rowOff>
    </xdr:from>
    <xdr:to>
      <xdr:col>6</xdr:col>
      <xdr:colOff>628650</xdr:colOff>
      <xdr:row>35</xdr:row>
      <xdr:rowOff>171450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5343525" y="6743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381000</xdr:colOff>
      <xdr:row>34</xdr:row>
      <xdr:rowOff>152400</xdr:rowOff>
    </xdr:from>
    <xdr:to>
      <xdr:col>4</xdr:col>
      <xdr:colOff>695325</xdr:colOff>
      <xdr:row>35</xdr:row>
      <xdr:rowOff>171450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3733800" y="6743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2</xdr:col>
      <xdr:colOff>723900</xdr:colOff>
      <xdr:row>34</xdr:row>
      <xdr:rowOff>152400</xdr:rowOff>
    </xdr:from>
    <xdr:to>
      <xdr:col>3</xdr:col>
      <xdr:colOff>200025</xdr:colOff>
      <xdr:row>35</xdr:row>
      <xdr:rowOff>171450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400300" y="6743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2</xdr:col>
      <xdr:colOff>57150</xdr:colOff>
      <xdr:row>34</xdr:row>
      <xdr:rowOff>161925</xdr:rowOff>
    </xdr:from>
    <xdr:to>
      <xdr:col>2</xdr:col>
      <xdr:colOff>371475</xdr:colOff>
      <xdr:row>35</xdr:row>
      <xdr:rowOff>180975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733550" y="6753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0</xdr:col>
      <xdr:colOff>723900</xdr:colOff>
      <xdr:row>32</xdr:row>
      <xdr:rowOff>95250</xdr:rowOff>
    </xdr:from>
    <xdr:to>
      <xdr:col>1</xdr:col>
      <xdr:colOff>200025</xdr:colOff>
      <xdr:row>33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723900" y="63055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1</xdr:col>
      <xdr:colOff>190500</xdr:colOff>
      <xdr:row>31</xdr:row>
      <xdr:rowOff>38100</xdr:rowOff>
    </xdr:from>
    <xdr:to>
      <xdr:col>1</xdr:col>
      <xdr:colOff>504825</xdr:colOff>
      <xdr:row>32</xdr:row>
      <xdr:rowOff>57150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028700" y="60579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2</xdr:col>
      <xdr:colOff>85725</xdr:colOff>
      <xdr:row>31</xdr:row>
      <xdr:rowOff>142875</xdr:rowOff>
    </xdr:from>
    <xdr:to>
      <xdr:col>2</xdr:col>
      <xdr:colOff>400050</xdr:colOff>
      <xdr:row>32</xdr:row>
      <xdr:rowOff>161925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762125" y="61626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0</xdr:col>
      <xdr:colOff>542925</xdr:colOff>
      <xdr:row>30</xdr:row>
      <xdr:rowOff>95250</xdr:rowOff>
    </xdr:from>
    <xdr:to>
      <xdr:col>1</xdr:col>
      <xdr:colOff>19050</xdr:colOff>
      <xdr:row>31</xdr:row>
      <xdr:rowOff>114300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542925" y="59245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п1</a:t>
          </a:r>
        </a:p>
      </xdr:txBody>
    </xdr:sp>
    <xdr:clientData/>
  </xdr:twoCellAnchor>
  <xdr:twoCellAnchor>
    <xdr:from>
      <xdr:col>2</xdr:col>
      <xdr:colOff>323850</xdr:colOff>
      <xdr:row>28</xdr:row>
      <xdr:rowOff>152400</xdr:rowOff>
    </xdr:from>
    <xdr:to>
      <xdr:col>2</xdr:col>
      <xdr:colOff>638175</xdr:colOff>
      <xdr:row>29</xdr:row>
      <xdr:rowOff>171450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000250" y="5600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3</xdr:col>
      <xdr:colOff>19050</xdr:colOff>
      <xdr:row>28</xdr:row>
      <xdr:rowOff>152400</xdr:rowOff>
    </xdr:from>
    <xdr:to>
      <xdr:col>3</xdr:col>
      <xdr:colOff>333375</xdr:colOff>
      <xdr:row>29</xdr:row>
      <xdr:rowOff>171450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533650" y="5600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3</xdr:col>
      <xdr:colOff>295275</xdr:colOff>
      <xdr:row>30</xdr:row>
      <xdr:rowOff>76200</xdr:rowOff>
    </xdr:from>
    <xdr:to>
      <xdr:col>3</xdr:col>
      <xdr:colOff>609600</xdr:colOff>
      <xdr:row>31</xdr:row>
      <xdr:rowOff>95250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2809875" y="59055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29</xdr:row>
      <xdr:rowOff>76200</xdr:rowOff>
    </xdr:from>
    <xdr:to>
      <xdr:col>4</xdr:col>
      <xdr:colOff>495300</xdr:colOff>
      <xdr:row>30</xdr:row>
      <xdr:rowOff>95250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3533775" y="57150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295275</xdr:colOff>
      <xdr:row>32</xdr:row>
      <xdr:rowOff>161925</xdr:rowOff>
    </xdr:from>
    <xdr:to>
      <xdr:col>4</xdr:col>
      <xdr:colOff>609600</xdr:colOff>
      <xdr:row>33</xdr:row>
      <xdr:rowOff>180975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3648075" y="6372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390525</xdr:colOff>
      <xdr:row>30</xdr:row>
      <xdr:rowOff>142875</xdr:rowOff>
    </xdr:from>
    <xdr:to>
      <xdr:col>4</xdr:col>
      <xdr:colOff>704850</xdr:colOff>
      <xdr:row>31</xdr:row>
      <xdr:rowOff>161925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3743325" y="5972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4</xdr:col>
      <xdr:colOff>342900</xdr:colOff>
      <xdr:row>25</xdr:row>
      <xdr:rowOff>38100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3381375" y="47053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4</xdr:col>
      <xdr:colOff>476250</xdr:colOff>
      <xdr:row>27</xdr:row>
      <xdr:rowOff>114300</xdr:rowOff>
    </xdr:from>
    <xdr:to>
      <xdr:col>4</xdr:col>
      <xdr:colOff>790575</xdr:colOff>
      <xdr:row>28</xdr:row>
      <xdr:rowOff>133350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3829050" y="53721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714375</xdr:colOff>
      <xdr:row>30</xdr:row>
      <xdr:rowOff>142875</xdr:rowOff>
    </xdr:from>
    <xdr:to>
      <xdr:col>5</xdr:col>
      <xdr:colOff>190500</xdr:colOff>
      <xdr:row>31</xdr:row>
      <xdr:rowOff>161925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067175" y="5972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276225</xdr:colOff>
      <xdr:row>30</xdr:row>
      <xdr:rowOff>123825</xdr:rowOff>
    </xdr:from>
    <xdr:to>
      <xdr:col>5</xdr:col>
      <xdr:colOff>590550</xdr:colOff>
      <xdr:row>31</xdr:row>
      <xdr:rowOff>142875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4467225" y="59531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3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д</a:t>
          </a:r>
        </a:p>
      </xdr:txBody>
    </xdr:sp>
    <xdr:clientData/>
  </xdr:twoCellAnchor>
  <xdr:twoCellAnchor>
    <xdr:from>
      <xdr:col>5</xdr:col>
      <xdr:colOff>600075</xdr:colOff>
      <xdr:row>30</xdr:row>
      <xdr:rowOff>142875</xdr:rowOff>
    </xdr:from>
    <xdr:to>
      <xdr:col>6</xdr:col>
      <xdr:colOff>76200</xdr:colOff>
      <xdr:row>31</xdr:row>
      <xdr:rowOff>161925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4791075" y="5972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6</xdr:col>
      <xdr:colOff>323850</xdr:colOff>
      <xdr:row>30</xdr:row>
      <xdr:rowOff>142875</xdr:rowOff>
    </xdr:from>
    <xdr:to>
      <xdr:col>6</xdr:col>
      <xdr:colOff>638175</xdr:colOff>
      <xdr:row>31</xdr:row>
      <xdr:rowOff>161925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5353050" y="59721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6</xdr:col>
      <xdr:colOff>638175</xdr:colOff>
      <xdr:row>30</xdr:row>
      <xdr:rowOff>133350</xdr:rowOff>
    </xdr:from>
    <xdr:to>
      <xdr:col>7</xdr:col>
      <xdr:colOff>114300</xdr:colOff>
      <xdr:row>31</xdr:row>
      <xdr:rowOff>152400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5667375" y="59626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7</xdr:col>
      <xdr:colOff>209550</xdr:colOff>
      <xdr:row>30</xdr:row>
      <xdr:rowOff>133350</xdr:rowOff>
    </xdr:from>
    <xdr:to>
      <xdr:col>7</xdr:col>
      <xdr:colOff>438150</xdr:colOff>
      <xdr:row>31</xdr:row>
      <xdr:rowOff>152400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6076950" y="5962650"/>
          <a:ext cx="228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447675</xdr:colOff>
      <xdr:row>30</xdr:row>
      <xdr:rowOff>123825</xdr:rowOff>
    </xdr:from>
    <xdr:to>
      <xdr:col>7</xdr:col>
      <xdr:colOff>762000</xdr:colOff>
      <xdr:row>31</xdr:row>
      <xdr:rowOff>142875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315075" y="59531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1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7</xdr:col>
      <xdr:colOff>819150</xdr:colOff>
      <xdr:row>31</xdr:row>
      <xdr:rowOff>142875</xdr:rowOff>
    </xdr:from>
    <xdr:to>
      <xdr:col>8</xdr:col>
      <xdr:colOff>295275</xdr:colOff>
      <xdr:row>32</xdr:row>
      <xdr:rowOff>161925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686550" y="61626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2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7</xdr:col>
      <xdr:colOff>9525</xdr:colOff>
      <xdr:row>22</xdr:row>
      <xdr:rowOff>142875</xdr:rowOff>
    </xdr:from>
    <xdr:to>
      <xdr:col>7</xdr:col>
      <xdr:colOff>209550</xdr:colOff>
      <xdr:row>23</xdr:row>
      <xdr:rowOff>161925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5876925" y="4448175"/>
          <a:ext cx="2000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4к</a:t>
          </a:r>
        </a:p>
      </xdr:txBody>
    </xdr:sp>
    <xdr:clientData/>
  </xdr:twoCellAnchor>
  <xdr:twoCellAnchor>
    <xdr:from>
      <xdr:col>5</xdr:col>
      <xdr:colOff>628650</xdr:colOff>
      <xdr:row>21</xdr:row>
      <xdr:rowOff>104775</xdr:rowOff>
    </xdr:from>
    <xdr:to>
      <xdr:col>6</xdr:col>
      <xdr:colOff>104775</xdr:colOff>
      <xdr:row>22</xdr:row>
      <xdr:rowOff>123825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4819650" y="42195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</a:t>
          </a:r>
        </a:p>
      </xdr:txBody>
    </xdr:sp>
    <xdr:clientData/>
  </xdr:twoCellAnchor>
  <xdr:twoCellAnchor>
    <xdr:from>
      <xdr:col>5</xdr:col>
      <xdr:colOff>190500</xdr:colOff>
      <xdr:row>21</xdr:row>
      <xdr:rowOff>95250</xdr:rowOff>
    </xdr:from>
    <xdr:to>
      <xdr:col>5</xdr:col>
      <xdr:colOff>504825</xdr:colOff>
      <xdr:row>22</xdr:row>
      <xdr:rowOff>114300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4381500" y="42100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4д</a:t>
          </a:r>
        </a:p>
      </xdr:txBody>
    </xdr:sp>
    <xdr:clientData/>
  </xdr:twoCellAnchor>
  <xdr:twoCellAnchor>
    <xdr:from>
      <xdr:col>9</xdr:col>
      <xdr:colOff>390525</xdr:colOff>
      <xdr:row>17</xdr:row>
      <xdr:rowOff>180975</xdr:rowOff>
    </xdr:from>
    <xdr:to>
      <xdr:col>9</xdr:col>
      <xdr:colOff>704850</xdr:colOff>
      <xdr:row>19</xdr:row>
      <xdr:rowOff>9525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7934325" y="35337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1д</a:t>
          </a:r>
        </a:p>
      </xdr:txBody>
    </xdr:sp>
    <xdr:clientData/>
  </xdr:twoCellAnchor>
  <xdr:twoCellAnchor>
    <xdr:from>
      <xdr:col>9</xdr:col>
      <xdr:colOff>409575</xdr:colOff>
      <xdr:row>21</xdr:row>
      <xdr:rowOff>142875</xdr:rowOff>
    </xdr:from>
    <xdr:to>
      <xdr:col>9</xdr:col>
      <xdr:colOff>723900</xdr:colOff>
      <xdr:row>22</xdr:row>
      <xdr:rowOff>161925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7953375" y="425767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2д</a:t>
          </a:r>
        </a:p>
      </xdr:txBody>
    </xdr:sp>
    <xdr:clientData/>
  </xdr:twoCellAnchor>
  <xdr:twoCellAnchor>
    <xdr:from>
      <xdr:col>10</xdr:col>
      <xdr:colOff>561975</xdr:colOff>
      <xdr:row>37</xdr:row>
      <xdr:rowOff>114300</xdr:rowOff>
    </xdr:from>
    <xdr:to>
      <xdr:col>11</xdr:col>
      <xdr:colOff>85725</xdr:colOff>
      <xdr:row>38</xdr:row>
      <xdr:rowOff>133350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8943975" y="7277100"/>
          <a:ext cx="3619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 БН</a:t>
          </a:r>
        </a:p>
      </xdr:txBody>
    </xdr:sp>
    <xdr:clientData/>
  </xdr:twoCellAnchor>
  <xdr:twoCellAnchor>
    <xdr:from>
      <xdr:col>11</xdr:col>
      <xdr:colOff>828675</xdr:colOff>
      <xdr:row>31</xdr:row>
      <xdr:rowOff>28575</xdr:rowOff>
    </xdr:from>
    <xdr:to>
      <xdr:col>12</xdr:col>
      <xdr:colOff>190500</xdr:colOff>
      <xdr:row>31</xdr:row>
      <xdr:rowOff>171450</xdr:rowOff>
    </xdr:to>
    <xdr:sp>
      <xdr:nvSpPr>
        <xdr:cNvPr id="306" name="Rectangle 306"/>
        <xdr:cNvSpPr>
          <a:spLocks/>
        </xdr:cNvSpPr>
      </xdr:nvSpPr>
      <xdr:spPr>
        <a:xfrm>
          <a:off x="10048875" y="6048375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28575</xdr:rowOff>
    </xdr:from>
    <xdr:to>
      <xdr:col>12</xdr:col>
      <xdr:colOff>190500</xdr:colOff>
      <xdr:row>32</xdr:row>
      <xdr:rowOff>28575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0058400" y="6048375"/>
          <a:ext cx="190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х</a:t>
          </a:r>
        </a:p>
      </xdr:txBody>
    </xdr:sp>
    <xdr:clientData/>
  </xdr:twoCellAnchor>
  <xdr:twoCellAnchor>
    <xdr:from>
      <xdr:col>1</xdr:col>
      <xdr:colOff>104775</xdr:colOff>
      <xdr:row>35</xdr:row>
      <xdr:rowOff>9525</xdr:rowOff>
    </xdr:from>
    <xdr:to>
      <xdr:col>1</xdr:col>
      <xdr:colOff>314325</xdr:colOff>
      <xdr:row>36</xdr:row>
      <xdr:rowOff>0</xdr:rowOff>
    </xdr:to>
    <xdr:grpSp>
      <xdr:nvGrpSpPr>
        <xdr:cNvPr id="308" name="Group 308"/>
        <xdr:cNvGrpSpPr>
          <a:grpSpLocks/>
        </xdr:cNvGrpSpPr>
      </xdr:nvGrpSpPr>
      <xdr:grpSpPr>
        <a:xfrm>
          <a:off x="942975" y="679132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09" name="Rectangle 309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10" name="AutoShape 310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35</xdr:row>
      <xdr:rowOff>0</xdr:rowOff>
    </xdr:from>
    <xdr:to>
      <xdr:col>3</xdr:col>
      <xdr:colOff>657225</xdr:colOff>
      <xdr:row>35</xdr:row>
      <xdr:rowOff>180975</xdr:rowOff>
    </xdr:to>
    <xdr:grpSp>
      <xdr:nvGrpSpPr>
        <xdr:cNvPr id="311" name="Group 311"/>
        <xdr:cNvGrpSpPr>
          <a:grpSpLocks/>
        </xdr:cNvGrpSpPr>
      </xdr:nvGrpSpPr>
      <xdr:grpSpPr>
        <a:xfrm>
          <a:off x="2962275" y="6781800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12" name="Rectangle 312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13" name="AutoShape 313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4</xdr:col>
      <xdr:colOff>171450</xdr:colOff>
      <xdr:row>35</xdr:row>
      <xdr:rowOff>0</xdr:rowOff>
    </xdr:from>
    <xdr:to>
      <xdr:col>4</xdr:col>
      <xdr:colOff>381000</xdr:colOff>
      <xdr:row>35</xdr:row>
      <xdr:rowOff>180975</xdr:rowOff>
    </xdr:to>
    <xdr:grpSp>
      <xdr:nvGrpSpPr>
        <xdr:cNvPr id="314" name="Group 314"/>
        <xdr:cNvGrpSpPr>
          <a:grpSpLocks/>
        </xdr:cNvGrpSpPr>
      </xdr:nvGrpSpPr>
      <xdr:grpSpPr>
        <a:xfrm>
          <a:off x="3524250" y="6781800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15" name="Rectangle 315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16" name="AutoShape 316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4</xdr:col>
      <xdr:colOff>552450</xdr:colOff>
      <xdr:row>35</xdr:row>
      <xdr:rowOff>104775</xdr:rowOff>
    </xdr:from>
    <xdr:to>
      <xdr:col>4</xdr:col>
      <xdr:colOff>762000</xdr:colOff>
      <xdr:row>36</xdr:row>
      <xdr:rowOff>95250</xdr:rowOff>
    </xdr:to>
    <xdr:grpSp>
      <xdr:nvGrpSpPr>
        <xdr:cNvPr id="317" name="Group 317"/>
        <xdr:cNvGrpSpPr>
          <a:grpSpLocks/>
        </xdr:cNvGrpSpPr>
      </xdr:nvGrpSpPr>
      <xdr:grpSpPr>
        <a:xfrm>
          <a:off x="3905250" y="688657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18" name="Rectangle 318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19" name="AutoShape 319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5</xdr:col>
      <xdr:colOff>57150</xdr:colOff>
      <xdr:row>35</xdr:row>
      <xdr:rowOff>9525</xdr:rowOff>
    </xdr:from>
    <xdr:to>
      <xdr:col>5</xdr:col>
      <xdr:colOff>266700</xdr:colOff>
      <xdr:row>36</xdr:row>
      <xdr:rowOff>0</xdr:rowOff>
    </xdr:to>
    <xdr:grpSp>
      <xdr:nvGrpSpPr>
        <xdr:cNvPr id="320" name="Group 320"/>
        <xdr:cNvGrpSpPr>
          <a:grpSpLocks/>
        </xdr:cNvGrpSpPr>
      </xdr:nvGrpSpPr>
      <xdr:grpSpPr>
        <a:xfrm>
          <a:off x="4248150" y="679132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21" name="Rectangle 321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22" name="AutoShape 322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35</xdr:row>
      <xdr:rowOff>104775</xdr:rowOff>
    </xdr:from>
    <xdr:to>
      <xdr:col>6</xdr:col>
      <xdr:colOff>400050</xdr:colOff>
      <xdr:row>36</xdr:row>
      <xdr:rowOff>95250</xdr:rowOff>
    </xdr:to>
    <xdr:grpSp>
      <xdr:nvGrpSpPr>
        <xdr:cNvPr id="323" name="Group 323"/>
        <xdr:cNvGrpSpPr>
          <a:grpSpLocks/>
        </xdr:cNvGrpSpPr>
      </xdr:nvGrpSpPr>
      <xdr:grpSpPr>
        <a:xfrm>
          <a:off x="5219700" y="688657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24" name="Rectangle 324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25" name="AutoShape 325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6</xdr:col>
      <xdr:colOff>819150</xdr:colOff>
      <xdr:row>35</xdr:row>
      <xdr:rowOff>9525</xdr:rowOff>
    </xdr:from>
    <xdr:to>
      <xdr:col>7</xdr:col>
      <xdr:colOff>190500</xdr:colOff>
      <xdr:row>36</xdr:row>
      <xdr:rowOff>0</xdr:rowOff>
    </xdr:to>
    <xdr:grpSp>
      <xdr:nvGrpSpPr>
        <xdr:cNvPr id="326" name="Group 326"/>
        <xdr:cNvGrpSpPr>
          <a:grpSpLocks/>
        </xdr:cNvGrpSpPr>
      </xdr:nvGrpSpPr>
      <xdr:grpSpPr>
        <a:xfrm>
          <a:off x="5848350" y="679132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27" name="Rectangle 327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28" name="AutoShape 328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35</xdr:row>
      <xdr:rowOff>9525</xdr:rowOff>
    </xdr:from>
    <xdr:to>
      <xdr:col>7</xdr:col>
      <xdr:colOff>504825</xdr:colOff>
      <xdr:row>36</xdr:row>
      <xdr:rowOff>0</xdr:rowOff>
    </xdr:to>
    <xdr:grpSp>
      <xdr:nvGrpSpPr>
        <xdr:cNvPr id="329" name="Group 329"/>
        <xdr:cNvGrpSpPr>
          <a:grpSpLocks/>
        </xdr:cNvGrpSpPr>
      </xdr:nvGrpSpPr>
      <xdr:grpSpPr>
        <a:xfrm>
          <a:off x="6162675" y="6791325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30" name="Rectangle 330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31" name="AutoShape 331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35</xdr:row>
      <xdr:rowOff>0</xdr:rowOff>
    </xdr:from>
    <xdr:to>
      <xdr:col>8</xdr:col>
      <xdr:colOff>276225</xdr:colOff>
      <xdr:row>35</xdr:row>
      <xdr:rowOff>180975</xdr:rowOff>
    </xdr:to>
    <xdr:grpSp>
      <xdr:nvGrpSpPr>
        <xdr:cNvPr id="332" name="Group 332"/>
        <xdr:cNvGrpSpPr>
          <a:grpSpLocks/>
        </xdr:cNvGrpSpPr>
      </xdr:nvGrpSpPr>
      <xdr:grpSpPr>
        <a:xfrm>
          <a:off x="6772275" y="6781800"/>
          <a:ext cx="209550" cy="180975"/>
          <a:chOff x="48" y="610"/>
          <a:chExt cx="20" cy="19"/>
        </a:xfrm>
        <a:solidFill>
          <a:srgbClr val="FFFFFF"/>
        </a:solidFill>
      </xdr:grpSpPr>
      <xdr:sp>
        <xdr:nvSpPr>
          <xdr:cNvPr id="333" name="Rectangle 333"/>
          <xdr:cNvSpPr>
            <a:spLocks/>
          </xdr:cNvSpPr>
        </xdr:nvSpPr>
        <xdr:spPr>
          <a:xfrm>
            <a:off x="48" y="610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34" name="AutoShape 334"/>
          <xdr:cNvSpPr>
            <a:spLocks noChangeAspect="1"/>
          </xdr:cNvSpPr>
        </xdr:nvSpPr>
        <xdr:spPr>
          <a:xfrm rot="16200000">
            <a:off x="57" y="614"/>
            <a:ext cx="3" cy="12"/>
          </a:xfrm>
          <a:custGeom>
            <a:pathLst>
              <a:path h="8" w="31">
                <a:moveTo>
                  <a:pt x="0" y="5"/>
                </a:moveTo>
                <a:cubicBezTo>
                  <a:pt x="3" y="2"/>
                  <a:pt x="7" y="0"/>
                  <a:pt x="10" y="0"/>
                </a:cubicBezTo>
                <a:cubicBezTo>
                  <a:pt x="13" y="0"/>
                  <a:pt x="15" y="4"/>
                  <a:pt x="17" y="5"/>
                </a:cubicBezTo>
                <a:cubicBezTo>
                  <a:pt x="19" y="6"/>
                  <a:pt x="22" y="8"/>
                  <a:pt x="24" y="7"/>
                </a:cubicBezTo>
                <a:cubicBezTo>
                  <a:pt x="26" y="6"/>
                  <a:pt x="30" y="2"/>
                  <a:pt x="31" y="1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</xdr:col>
      <xdr:colOff>581025</xdr:colOff>
      <xdr:row>15</xdr:row>
      <xdr:rowOff>95250</xdr:rowOff>
    </xdr:from>
    <xdr:to>
      <xdr:col>2</xdr:col>
      <xdr:colOff>266700</xdr:colOff>
      <xdr:row>20</xdr:row>
      <xdr:rowOff>0</xdr:rowOff>
    </xdr:to>
    <xdr:sp>
      <xdr:nvSpPr>
        <xdr:cNvPr id="335" name="AutoShape 335"/>
        <xdr:cNvSpPr>
          <a:spLocks/>
        </xdr:cNvSpPr>
      </xdr:nvSpPr>
      <xdr:spPr>
        <a:xfrm rot="5400000">
          <a:off x="1419225" y="3067050"/>
          <a:ext cx="523875" cy="857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114300</xdr:rowOff>
    </xdr:from>
    <xdr:to>
      <xdr:col>4</xdr:col>
      <xdr:colOff>228600</xdr:colOff>
      <xdr:row>20</xdr:row>
      <xdr:rowOff>19050</xdr:rowOff>
    </xdr:to>
    <xdr:sp>
      <xdr:nvSpPr>
        <xdr:cNvPr id="336" name="AutoShape 336"/>
        <xdr:cNvSpPr>
          <a:spLocks/>
        </xdr:cNvSpPr>
      </xdr:nvSpPr>
      <xdr:spPr>
        <a:xfrm rot="5400000">
          <a:off x="3057525" y="3086100"/>
          <a:ext cx="523875" cy="857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152400</xdr:rowOff>
    </xdr:from>
    <xdr:to>
      <xdr:col>2</xdr:col>
      <xdr:colOff>161925</xdr:colOff>
      <xdr:row>17</xdr:row>
      <xdr:rowOff>171450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524000" y="3314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3</xdr:col>
      <xdr:colOff>638175</xdr:colOff>
      <xdr:row>16</xdr:row>
      <xdr:rowOff>152400</xdr:rowOff>
    </xdr:from>
    <xdr:to>
      <xdr:col>4</xdr:col>
      <xdr:colOff>114300</xdr:colOff>
      <xdr:row>17</xdr:row>
      <xdr:rowOff>171450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3152775" y="33147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А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609600</xdr:colOff>
      <xdr:row>26</xdr:row>
      <xdr:rowOff>0</xdr:rowOff>
    </xdr:from>
    <xdr:to>
      <xdr:col>2</xdr:col>
      <xdr:colOff>295275</xdr:colOff>
      <xdr:row>30</xdr:row>
      <xdr:rowOff>95250</xdr:rowOff>
    </xdr:to>
    <xdr:sp>
      <xdr:nvSpPr>
        <xdr:cNvPr id="339" name="AutoShape 339"/>
        <xdr:cNvSpPr>
          <a:spLocks/>
        </xdr:cNvSpPr>
      </xdr:nvSpPr>
      <xdr:spPr>
        <a:xfrm rot="5400000">
          <a:off x="1447800" y="5067300"/>
          <a:ext cx="523875" cy="857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695325</xdr:colOff>
      <xdr:row>27</xdr:row>
      <xdr:rowOff>38100</xdr:rowOff>
    </xdr:from>
    <xdr:to>
      <xdr:col>2</xdr:col>
      <xdr:colOff>171450</xdr:colOff>
      <xdr:row>28</xdr:row>
      <xdr:rowOff>57150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533525" y="529590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п</a:t>
          </a:r>
        </a:p>
      </xdr:txBody>
    </xdr:sp>
    <xdr:clientData/>
  </xdr:twoCellAnchor>
  <xdr:twoCellAnchor>
    <xdr:from>
      <xdr:col>3</xdr:col>
      <xdr:colOff>504825</xdr:colOff>
      <xdr:row>25</xdr:row>
      <xdr:rowOff>152400</xdr:rowOff>
    </xdr:from>
    <xdr:to>
      <xdr:col>4</xdr:col>
      <xdr:colOff>190500</xdr:colOff>
      <xdr:row>30</xdr:row>
      <xdr:rowOff>57150</xdr:rowOff>
    </xdr:to>
    <xdr:sp>
      <xdr:nvSpPr>
        <xdr:cNvPr id="341" name="AutoShape 341"/>
        <xdr:cNvSpPr>
          <a:spLocks/>
        </xdr:cNvSpPr>
      </xdr:nvSpPr>
      <xdr:spPr>
        <a:xfrm rot="5400000">
          <a:off x="3019425" y="5029200"/>
          <a:ext cx="523875" cy="857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657225</xdr:colOff>
      <xdr:row>27</xdr:row>
      <xdr:rowOff>19050</xdr:rowOff>
    </xdr:from>
    <xdr:to>
      <xdr:col>4</xdr:col>
      <xdr:colOff>133350</xdr:colOff>
      <xdr:row>28</xdr:row>
      <xdr:rowOff>38100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171825" y="5276850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6</xdr:col>
      <xdr:colOff>371475</xdr:colOff>
      <xdr:row>25</xdr:row>
      <xdr:rowOff>57150</xdr:rowOff>
    </xdr:from>
    <xdr:to>
      <xdr:col>7</xdr:col>
      <xdr:colOff>57150</xdr:colOff>
      <xdr:row>29</xdr:row>
      <xdr:rowOff>152400</xdr:rowOff>
    </xdr:to>
    <xdr:sp>
      <xdr:nvSpPr>
        <xdr:cNvPr id="343" name="AutoShape 343"/>
        <xdr:cNvSpPr>
          <a:spLocks/>
        </xdr:cNvSpPr>
      </xdr:nvSpPr>
      <xdr:spPr>
        <a:xfrm rot="5400000">
          <a:off x="5400675" y="4933950"/>
          <a:ext cx="523875" cy="8572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485775</xdr:colOff>
      <xdr:row>26</xdr:row>
      <xdr:rowOff>161925</xdr:rowOff>
    </xdr:from>
    <xdr:to>
      <xdr:col>6</xdr:col>
      <xdr:colOff>800100</xdr:colOff>
      <xdr:row>27</xdr:row>
      <xdr:rowOff>180975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514975" y="5229225"/>
          <a:ext cx="3143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Н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428625</xdr:colOff>
      <xdr:row>26</xdr:row>
      <xdr:rowOff>19050</xdr:rowOff>
    </xdr:from>
    <xdr:to>
      <xdr:col>0</xdr:col>
      <xdr:colOff>704850</xdr:colOff>
      <xdr:row>27</xdr:row>
      <xdr:rowOff>19050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428625" y="5086350"/>
          <a:ext cx="2762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</a:t>
          </a:r>
        </a:p>
      </xdr:txBody>
    </xdr:sp>
    <xdr:clientData/>
  </xdr:twoCellAnchor>
  <xdr:twoCellAnchor>
    <xdr:from>
      <xdr:col>0</xdr:col>
      <xdr:colOff>447675</xdr:colOff>
      <xdr:row>28</xdr:row>
      <xdr:rowOff>19050</xdr:rowOff>
    </xdr:from>
    <xdr:to>
      <xdr:col>0</xdr:col>
      <xdr:colOff>723900</xdr:colOff>
      <xdr:row>29</xdr:row>
      <xdr:rowOff>19050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447675" y="5467350"/>
          <a:ext cx="2762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</a:t>
          </a:r>
        </a:p>
      </xdr:txBody>
    </xdr:sp>
    <xdr:clientData/>
  </xdr:twoCellAnchor>
  <xdr:twoCellAnchor>
    <xdr:from>
      <xdr:col>1</xdr:col>
      <xdr:colOff>762000</xdr:colOff>
      <xdr:row>42</xdr:row>
      <xdr:rowOff>85725</xdr:rowOff>
    </xdr:from>
    <xdr:to>
      <xdr:col>2</xdr:col>
      <xdr:colOff>752475</xdr:colOff>
      <xdr:row>42</xdr:row>
      <xdr:rowOff>85725</xdr:rowOff>
    </xdr:to>
    <xdr:sp>
      <xdr:nvSpPr>
        <xdr:cNvPr id="347" name="Line 347"/>
        <xdr:cNvSpPr>
          <a:spLocks/>
        </xdr:cNvSpPr>
      </xdr:nvSpPr>
      <xdr:spPr>
        <a:xfrm>
          <a:off x="1600200" y="82010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723900</xdr:colOff>
      <xdr:row>55</xdr:row>
      <xdr:rowOff>57150</xdr:rowOff>
    </xdr:from>
    <xdr:to>
      <xdr:col>2</xdr:col>
      <xdr:colOff>390525</xdr:colOff>
      <xdr:row>55</xdr:row>
      <xdr:rowOff>57150</xdr:rowOff>
    </xdr:to>
    <xdr:sp>
      <xdr:nvSpPr>
        <xdr:cNvPr id="348" name="Line 348"/>
        <xdr:cNvSpPr>
          <a:spLocks/>
        </xdr:cNvSpPr>
      </xdr:nvSpPr>
      <xdr:spPr>
        <a:xfrm>
          <a:off x="723900" y="11163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428625</xdr:colOff>
      <xdr:row>37</xdr:row>
      <xdr:rowOff>104775</xdr:rowOff>
    </xdr:from>
    <xdr:to>
      <xdr:col>9</xdr:col>
      <xdr:colOff>790575</xdr:colOff>
      <xdr:row>37</xdr:row>
      <xdr:rowOff>104775</xdr:rowOff>
    </xdr:to>
    <xdr:sp>
      <xdr:nvSpPr>
        <xdr:cNvPr id="349" name="Line 349"/>
        <xdr:cNvSpPr>
          <a:spLocks/>
        </xdr:cNvSpPr>
      </xdr:nvSpPr>
      <xdr:spPr>
        <a:xfrm>
          <a:off x="7972425" y="72675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07"/>
  <sheetViews>
    <sheetView tabSelected="1" workbookViewId="0" topLeftCell="A1">
      <selection activeCell="K5" sqref="K5"/>
    </sheetView>
  </sheetViews>
  <sheetFormatPr defaultColWidth="9.796875" defaultRowHeight="15"/>
  <cols>
    <col min="1" max="21" width="6.796875" style="0" customWidth="1"/>
    <col min="22" max="22" width="10.796875" style="0" customWidth="1"/>
    <col min="23" max="24" width="6.796875" style="0" customWidth="1"/>
    <col min="25" max="16384" width="8.796875" customWidth="1"/>
  </cols>
  <sheetData>
    <row r="1" spans="1:2" ht="16.5">
      <c r="A1" s="12" t="s">
        <v>465</v>
      </c>
      <c r="B1" s="11"/>
    </row>
    <row r="2" ht="12.75" customHeight="1">
      <c r="A2" s="13" t="s">
        <v>466</v>
      </c>
    </row>
    <row r="3" ht="15">
      <c r="A3" s="16" t="s">
        <v>376</v>
      </c>
    </row>
    <row r="4" ht="15">
      <c r="A4" s="1"/>
    </row>
    <row r="5" ht="15">
      <c r="A5" s="10" t="s">
        <v>467</v>
      </c>
    </row>
    <row r="6" ht="15">
      <c r="A6" s="10" t="s">
        <v>468</v>
      </c>
    </row>
    <row r="7" ht="15">
      <c r="A7" s="10" t="s">
        <v>469</v>
      </c>
    </row>
    <row r="8" ht="15">
      <c r="A8" s="10" t="s">
        <v>470</v>
      </c>
    </row>
    <row r="9" ht="15">
      <c r="A9" s="10" t="s">
        <v>471</v>
      </c>
    </row>
    <row r="10" ht="15">
      <c r="A10" s="10" t="s">
        <v>472</v>
      </c>
    </row>
    <row r="11" ht="15">
      <c r="A11" s="10" t="s">
        <v>579</v>
      </c>
    </row>
    <row r="12" ht="15">
      <c r="A12" s="10" t="s">
        <v>473</v>
      </c>
    </row>
    <row r="13" ht="15">
      <c r="A13" s="10" t="s">
        <v>474</v>
      </c>
    </row>
    <row r="14" ht="15">
      <c r="A14" s="10" t="s">
        <v>475</v>
      </c>
    </row>
    <row r="15" ht="15">
      <c r="A15" s="10" t="s">
        <v>476</v>
      </c>
    </row>
    <row r="16" ht="15">
      <c r="A16" s="10" t="s">
        <v>477</v>
      </c>
    </row>
    <row r="17" ht="15">
      <c r="A17" s="10" t="s">
        <v>478</v>
      </c>
    </row>
    <row r="18" ht="15">
      <c r="A18" s="10" t="s">
        <v>5</v>
      </c>
    </row>
    <row r="19" ht="15">
      <c r="A19" s="10" t="s">
        <v>822</v>
      </c>
    </row>
    <row r="20" ht="15">
      <c r="A20" s="10" t="s">
        <v>823</v>
      </c>
    </row>
    <row r="21" ht="15">
      <c r="A21" s="10" t="s">
        <v>824</v>
      </c>
    </row>
    <row r="22" ht="15">
      <c r="A22" s="10" t="s">
        <v>728</v>
      </c>
    </row>
    <row r="23" ht="15">
      <c r="A23" s="10" t="s">
        <v>479</v>
      </c>
    </row>
    <row r="24" ht="15">
      <c r="A24" s="10" t="s">
        <v>480</v>
      </c>
    </row>
    <row r="25" ht="15">
      <c r="A25" s="10" t="s">
        <v>481</v>
      </c>
    </row>
    <row r="26" ht="15">
      <c r="A26" s="10" t="s">
        <v>482</v>
      </c>
    </row>
    <row r="27" ht="15">
      <c r="A27" s="10" t="s">
        <v>483</v>
      </c>
    </row>
    <row r="28" ht="15">
      <c r="A28" s="10" t="s">
        <v>484</v>
      </c>
    </row>
    <row r="29" ht="15">
      <c r="A29" s="10" t="s">
        <v>485</v>
      </c>
    </row>
    <row r="30" ht="15">
      <c r="A30" s="10" t="s">
        <v>486</v>
      </c>
    </row>
    <row r="31" ht="15">
      <c r="A31" s="10" t="s">
        <v>487</v>
      </c>
    </row>
    <row r="32" ht="15">
      <c r="A32" s="10" t="s">
        <v>488</v>
      </c>
    </row>
    <row r="33" ht="15">
      <c r="A33" s="10" t="s">
        <v>489</v>
      </c>
    </row>
    <row r="34" ht="15">
      <c r="A34" s="10" t="s">
        <v>490</v>
      </c>
    </row>
    <row r="35" ht="15">
      <c r="A35" s="10" t="s">
        <v>491</v>
      </c>
    </row>
    <row r="36" ht="15">
      <c r="A36" s="10" t="s">
        <v>492</v>
      </c>
    </row>
    <row r="37" ht="15">
      <c r="A37" s="10" t="s">
        <v>493</v>
      </c>
    </row>
    <row r="38" ht="15">
      <c r="A38" s="10" t="s">
        <v>494</v>
      </c>
    </row>
    <row r="39" ht="15">
      <c r="A39" s="10" t="s">
        <v>495</v>
      </c>
    </row>
    <row r="40" ht="15">
      <c r="A40" s="10" t="s">
        <v>496</v>
      </c>
    </row>
    <row r="41" ht="15">
      <c r="A41" s="10" t="s">
        <v>497</v>
      </c>
    </row>
    <row r="42" ht="15">
      <c r="A42" s="10" t="s">
        <v>580</v>
      </c>
    </row>
    <row r="43" ht="15">
      <c r="A43" s="10" t="s">
        <v>498</v>
      </c>
    </row>
    <row r="44" ht="15">
      <c r="A44" s="10" t="s">
        <v>581</v>
      </c>
    </row>
    <row r="45" ht="15">
      <c r="A45" s="10" t="s">
        <v>499</v>
      </c>
    </row>
    <row r="46" ht="15">
      <c r="A46" s="10" t="s">
        <v>500</v>
      </c>
    </row>
    <row r="47" ht="15">
      <c r="A47" s="10" t="s">
        <v>501</v>
      </c>
    </row>
    <row r="48" ht="15">
      <c r="A48" s="10" t="s">
        <v>502</v>
      </c>
    </row>
    <row r="49" ht="15">
      <c r="A49" s="10" t="s">
        <v>503</v>
      </c>
    </row>
    <row r="50" ht="15">
      <c r="A50" s="10" t="s">
        <v>504</v>
      </c>
    </row>
    <row r="51" ht="15">
      <c r="A51" s="10" t="s">
        <v>505</v>
      </c>
    </row>
    <row r="52" ht="15">
      <c r="A52" s="10" t="s">
        <v>506</v>
      </c>
    </row>
    <row r="53" ht="15">
      <c r="A53" s="10" t="s">
        <v>507</v>
      </c>
    </row>
    <row r="54" ht="15">
      <c r="A54" s="10" t="s">
        <v>508</v>
      </c>
    </row>
    <row r="55" ht="15">
      <c r="A55" s="10" t="s">
        <v>509</v>
      </c>
    </row>
    <row r="56" ht="15">
      <c r="A56" s="10" t="s">
        <v>2</v>
      </c>
    </row>
    <row r="57" ht="15">
      <c r="A57" s="10" t="s">
        <v>3</v>
      </c>
    </row>
    <row r="58" ht="15">
      <c r="A58" s="10" t="s">
        <v>510</v>
      </c>
    </row>
    <row r="59" ht="15">
      <c r="A59" s="10" t="s">
        <v>511</v>
      </c>
    </row>
    <row r="60" ht="15">
      <c r="A60" s="10" t="s">
        <v>4</v>
      </c>
    </row>
    <row r="61" ht="15">
      <c r="A61" s="10" t="s">
        <v>512</v>
      </c>
    </row>
    <row r="62" ht="15">
      <c r="A62" s="10" t="s">
        <v>513</v>
      </c>
    </row>
    <row r="63" ht="15">
      <c r="A63" s="10" t="s">
        <v>514</v>
      </c>
    </row>
    <row r="64" ht="15">
      <c r="A64" s="10" t="s">
        <v>515</v>
      </c>
    </row>
    <row r="65" ht="15">
      <c r="A65" s="10" t="s">
        <v>516</v>
      </c>
    </row>
    <row r="66" ht="15">
      <c r="A66" s="10" t="s">
        <v>517</v>
      </c>
    </row>
    <row r="67" ht="15">
      <c r="A67" s="10" t="s">
        <v>518</v>
      </c>
    </row>
    <row r="68" ht="15">
      <c r="A68" s="10" t="s">
        <v>519</v>
      </c>
    </row>
    <row r="69" ht="15">
      <c r="A69" s="10" t="s">
        <v>520</v>
      </c>
    </row>
    <row r="70" ht="15">
      <c r="A70" s="10" t="s">
        <v>521</v>
      </c>
    </row>
    <row r="71" ht="15">
      <c r="A71" s="10" t="s">
        <v>522</v>
      </c>
    </row>
    <row r="72" ht="15">
      <c r="A72" s="10" t="s">
        <v>523</v>
      </c>
    </row>
    <row r="73" ht="15">
      <c r="A73" s="10" t="s">
        <v>524</v>
      </c>
    </row>
    <row r="74" ht="15">
      <c r="A74" s="10" t="s">
        <v>525</v>
      </c>
    </row>
    <row r="75" ht="15">
      <c r="A75" s="10" t="s">
        <v>877</v>
      </c>
    </row>
    <row r="76" ht="15">
      <c r="A76" s="10" t="s">
        <v>878</v>
      </c>
    </row>
    <row r="77" ht="15">
      <c r="A77" s="10" t="s">
        <v>526</v>
      </c>
    </row>
    <row r="78" ht="15">
      <c r="A78" s="10" t="s">
        <v>527</v>
      </c>
    </row>
    <row r="79" ht="15">
      <c r="A79" s="10" t="s">
        <v>528</v>
      </c>
    </row>
    <row r="80" ht="15">
      <c r="A80" s="10" t="s">
        <v>529</v>
      </c>
    </row>
    <row r="81" ht="15">
      <c r="A81" s="10" t="s">
        <v>260</v>
      </c>
    </row>
    <row r="82" ht="15">
      <c r="A82" s="10" t="s">
        <v>530</v>
      </c>
    </row>
    <row r="83" ht="15">
      <c r="A83" s="10" t="s">
        <v>531</v>
      </c>
    </row>
    <row r="84" ht="15">
      <c r="A84" s="10" t="s">
        <v>532</v>
      </c>
    </row>
    <row r="85" ht="15">
      <c r="A85" s="10" t="s">
        <v>533</v>
      </c>
    </row>
    <row r="86" ht="15">
      <c r="A86" s="10" t="s">
        <v>534</v>
      </c>
    </row>
    <row r="87" ht="15">
      <c r="A87" s="10" t="s">
        <v>535</v>
      </c>
    </row>
    <row r="88" ht="15">
      <c r="A88" s="10" t="s">
        <v>536</v>
      </c>
    </row>
    <row r="89" ht="15">
      <c r="A89" s="10" t="s">
        <v>537</v>
      </c>
    </row>
    <row r="90" ht="15">
      <c r="A90" s="10" t="s">
        <v>582</v>
      </c>
    </row>
    <row r="91" ht="15">
      <c r="A91" s="10" t="s">
        <v>538</v>
      </c>
    </row>
    <row r="92" ht="15">
      <c r="A92" s="10" t="s">
        <v>539</v>
      </c>
    </row>
    <row r="93" ht="15">
      <c r="A93" s="10" t="s">
        <v>540</v>
      </c>
    </row>
    <row r="94" ht="15">
      <c r="A94" s="10" t="s">
        <v>541</v>
      </c>
    </row>
    <row r="95" ht="15">
      <c r="A95" s="10" t="s">
        <v>542</v>
      </c>
    </row>
    <row r="96" ht="15">
      <c r="A96" s="10" t="s">
        <v>146</v>
      </c>
    </row>
    <row r="97" ht="15">
      <c r="A97" s="10" t="s">
        <v>543</v>
      </c>
    </row>
    <row r="98" ht="15">
      <c r="A98" s="10" t="s">
        <v>544</v>
      </c>
    </row>
    <row r="99" ht="15">
      <c r="A99" s="10" t="s">
        <v>545</v>
      </c>
    </row>
    <row r="100" ht="15">
      <c r="A100" s="10" t="s">
        <v>546</v>
      </c>
    </row>
    <row r="101" ht="15">
      <c r="A101" s="10" t="s">
        <v>547</v>
      </c>
    </row>
    <row r="102" ht="15">
      <c r="A102" s="10" t="s">
        <v>548</v>
      </c>
    </row>
    <row r="103" ht="15">
      <c r="A103" s="10" t="s">
        <v>549</v>
      </c>
    </row>
    <row r="104" ht="15">
      <c r="A104" s="10" t="s">
        <v>550</v>
      </c>
    </row>
    <row r="105" ht="15">
      <c r="A105" s="10" t="s">
        <v>551</v>
      </c>
    </row>
    <row r="106" ht="15">
      <c r="A106" s="10" t="s">
        <v>552</v>
      </c>
    </row>
    <row r="107" ht="15">
      <c r="A107" s="10" t="s">
        <v>553</v>
      </c>
    </row>
    <row r="108" ht="15">
      <c r="A108" s="10" t="s">
        <v>554</v>
      </c>
    </row>
    <row r="109" ht="15">
      <c r="A109" s="10" t="s">
        <v>724</v>
      </c>
    </row>
    <row r="110" ht="15">
      <c r="A110" s="10" t="s">
        <v>555</v>
      </c>
    </row>
    <row r="111" ht="15">
      <c r="A111" s="10" t="s">
        <v>556</v>
      </c>
    </row>
    <row r="112" ht="15">
      <c r="A112" s="10" t="s">
        <v>557</v>
      </c>
    </row>
    <row r="113" ht="15">
      <c r="A113" s="10" t="s">
        <v>558</v>
      </c>
    </row>
    <row r="114" ht="15">
      <c r="A114" s="10" t="s">
        <v>559</v>
      </c>
    </row>
    <row r="115" ht="15">
      <c r="A115" s="10" t="s">
        <v>560</v>
      </c>
    </row>
    <row r="116" ht="15">
      <c r="A116" s="10" t="s">
        <v>561</v>
      </c>
    </row>
    <row r="117" ht="15">
      <c r="A117" s="10" t="s">
        <v>562</v>
      </c>
    </row>
    <row r="118" ht="15">
      <c r="A118" s="10" t="s">
        <v>145</v>
      </c>
    </row>
    <row r="119" ht="15">
      <c r="A119" s="10" t="s">
        <v>563</v>
      </c>
    </row>
    <row r="120" ht="15">
      <c r="A120" s="10" t="s">
        <v>564</v>
      </c>
    </row>
    <row r="121" ht="15">
      <c r="A121" s="10" t="s">
        <v>565</v>
      </c>
    </row>
    <row r="122" ht="15">
      <c r="A122" s="10" t="s">
        <v>566</v>
      </c>
    </row>
    <row r="123" ht="15">
      <c r="A123" s="10" t="s">
        <v>567</v>
      </c>
    </row>
    <row r="124" ht="15">
      <c r="A124" s="10" t="s">
        <v>568</v>
      </c>
    </row>
    <row r="125" ht="15">
      <c r="A125" s="10" t="s">
        <v>569</v>
      </c>
    </row>
    <row r="126" ht="15">
      <c r="A126" s="10" t="s">
        <v>570</v>
      </c>
    </row>
    <row r="127" ht="15">
      <c r="A127" s="10" t="s">
        <v>571</v>
      </c>
    </row>
    <row r="128" ht="15">
      <c r="A128" s="10" t="s">
        <v>572</v>
      </c>
    </row>
    <row r="129" ht="15">
      <c r="A129" s="10" t="s">
        <v>573</v>
      </c>
    </row>
    <row r="130" ht="15">
      <c r="A130" s="10" t="s">
        <v>130</v>
      </c>
    </row>
    <row r="131" ht="15">
      <c r="A131" s="10" t="s">
        <v>574</v>
      </c>
    </row>
    <row r="132" ht="15">
      <c r="A132" s="10" t="s">
        <v>575</v>
      </c>
    </row>
    <row r="133" ht="15">
      <c r="A133" s="10" t="s">
        <v>576</v>
      </c>
    </row>
    <row r="134" ht="15">
      <c r="A134" s="10" t="s">
        <v>577</v>
      </c>
    </row>
    <row r="135" ht="15">
      <c r="A135" s="10" t="s">
        <v>583</v>
      </c>
    </row>
    <row r="136" ht="15">
      <c r="A136" s="10" t="s">
        <v>584</v>
      </c>
    </row>
    <row r="137" ht="15">
      <c r="A137" s="10" t="s">
        <v>578</v>
      </c>
    </row>
    <row r="138" ht="15">
      <c r="A138" s="10" t="s">
        <v>585</v>
      </c>
    </row>
    <row r="139" ht="15">
      <c r="A139" s="10" t="s">
        <v>586</v>
      </c>
    </row>
    <row r="140" ht="15">
      <c r="A140" s="1" t="s">
        <v>890</v>
      </c>
    </row>
    <row r="141" spans="1:9" ht="19.5">
      <c r="A141" s="1" t="s">
        <v>891</v>
      </c>
      <c r="E141" s="6" t="s">
        <v>180</v>
      </c>
      <c r="F141" s="6" t="s">
        <v>799</v>
      </c>
      <c r="G141" s="6" t="s">
        <v>800</v>
      </c>
      <c r="H141" s="6" t="s">
        <v>801</v>
      </c>
      <c r="I141" s="6" t="s">
        <v>802</v>
      </c>
    </row>
    <row r="142" spans="1:9" ht="15">
      <c r="A142" s="1" t="s">
        <v>904</v>
      </c>
      <c r="E142" s="4">
        <v>3000</v>
      </c>
      <c r="F142" s="4">
        <v>3000</v>
      </c>
      <c r="G142" s="4">
        <v>3000</v>
      </c>
      <c r="H142" s="4">
        <v>2600</v>
      </c>
      <c r="I142" s="4">
        <v>2600</v>
      </c>
    </row>
    <row r="143" spans="1:9" ht="15">
      <c r="A143" s="1" t="s">
        <v>905</v>
      </c>
      <c r="E143" s="4">
        <v>7.1</v>
      </c>
      <c r="F143" s="4">
        <v>7.1</v>
      </c>
      <c r="G143" s="4">
        <v>7.1</v>
      </c>
      <c r="H143" s="4">
        <v>5.3</v>
      </c>
      <c r="I143" s="4">
        <v>5.3</v>
      </c>
    </row>
    <row r="144" spans="1:9" ht="15">
      <c r="A144" s="1" t="s">
        <v>906</v>
      </c>
      <c r="E144" s="6" t="s">
        <v>181</v>
      </c>
      <c r="F144" s="6" t="s">
        <v>181</v>
      </c>
      <c r="G144" s="6" t="s">
        <v>185</v>
      </c>
      <c r="H144" s="6" t="s">
        <v>197</v>
      </c>
      <c r="I144" s="6" t="s">
        <v>198</v>
      </c>
    </row>
    <row r="145" spans="1:9" ht="15">
      <c r="A145" s="1" t="s">
        <v>907</v>
      </c>
      <c r="E145" s="4">
        <v>2</v>
      </c>
      <c r="F145" s="4">
        <v>2</v>
      </c>
      <c r="G145" s="4">
        <v>1.5</v>
      </c>
      <c r="H145" s="4">
        <v>1</v>
      </c>
      <c r="I145" s="4">
        <v>1</v>
      </c>
    </row>
    <row r="146" spans="1:9" ht="15">
      <c r="A146" s="1" t="s">
        <v>908</v>
      </c>
      <c r="E146" s="4">
        <v>14.2</v>
      </c>
      <c r="F146" s="4">
        <v>14.2</v>
      </c>
      <c r="G146" s="4">
        <v>10.65</v>
      </c>
      <c r="H146" s="4">
        <v>5.3</v>
      </c>
      <c r="I146" s="4">
        <v>5.3</v>
      </c>
    </row>
    <row r="147" ht="15">
      <c r="A147" s="1" t="s">
        <v>909</v>
      </c>
    </row>
    <row r="149" ht="15">
      <c r="A149" s="1" t="s">
        <v>910</v>
      </c>
    </row>
    <row r="150" ht="15">
      <c r="A150" s="1" t="s">
        <v>911</v>
      </c>
    </row>
    <row r="151" ht="15">
      <c r="A151" s="1" t="s">
        <v>0</v>
      </c>
    </row>
    <row r="152" ht="15">
      <c r="A152" s="1" t="s">
        <v>1</v>
      </c>
    </row>
    <row r="153" ht="15">
      <c r="A153" s="1" t="s">
        <v>131</v>
      </c>
    </row>
    <row r="154" ht="15">
      <c r="A154" s="1" t="s">
        <v>132</v>
      </c>
    </row>
    <row r="155" ht="15">
      <c r="A155" s="1" t="s">
        <v>133</v>
      </c>
    </row>
    <row r="156" ht="15">
      <c r="A156" s="1" t="s">
        <v>746</v>
      </c>
    </row>
    <row r="157" ht="15">
      <c r="A157" s="1" t="s">
        <v>747</v>
      </c>
    </row>
    <row r="158" ht="15">
      <c r="A158" s="1" t="s">
        <v>748</v>
      </c>
    </row>
    <row r="159" ht="15">
      <c r="A159" s="1" t="s">
        <v>749</v>
      </c>
    </row>
    <row r="160" ht="15">
      <c r="A160" s="1" t="s">
        <v>750</v>
      </c>
    </row>
    <row r="161" ht="15">
      <c r="A161" s="1" t="s">
        <v>751</v>
      </c>
    </row>
    <row r="162" ht="15">
      <c r="A162" s="1" t="s">
        <v>752</v>
      </c>
    </row>
    <row r="163" ht="15">
      <c r="A163" s="1" t="s">
        <v>753</v>
      </c>
    </row>
    <row r="164" ht="15">
      <c r="A164" s="1" t="s">
        <v>754</v>
      </c>
    </row>
    <row r="165" ht="15">
      <c r="A165" s="1" t="s">
        <v>755</v>
      </c>
    </row>
    <row r="166" spans="1:7" ht="15">
      <c r="A166" s="1" t="s">
        <v>756</v>
      </c>
      <c r="G166" s="1" t="s">
        <v>186</v>
      </c>
    </row>
    <row r="167" spans="1:7" ht="19.5">
      <c r="A167" s="1" t="s">
        <v>757</v>
      </c>
      <c r="C167" s="6" t="s">
        <v>881</v>
      </c>
      <c r="D167" s="6" t="s">
        <v>366</v>
      </c>
      <c r="E167" s="6" t="s">
        <v>803</v>
      </c>
      <c r="F167" s="6" t="s">
        <v>182</v>
      </c>
      <c r="G167" s="6" t="s">
        <v>187</v>
      </c>
    </row>
    <row r="168" spans="1:7" ht="15">
      <c r="A168" s="1" t="s">
        <v>758</v>
      </c>
      <c r="C168" s="4">
        <v>4</v>
      </c>
      <c r="D168" s="4">
        <v>2.2</v>
      </c>
      <c r="E168" s="4">
        <v>2.7</v>
      </c>
      <c r="F168" s="4">
        <v>0.82</v>
      </c>
      <c r="G168" s="4">
        <v>0.88</v>
      </c>
    </row>
    <row r="169" spans="1:7" ht="15">
      <c r="A169" s="1" t="s">
        <v>759</v>
      </c>
      <c r="C169" s="4">
        <v>4</v>
      </c>
      <c r="D169" s="4">
        <v>2.2</v>
      </c>
      <c r="E169" s="4">
        <v>2.5</v>
      </c>
      <c r="F169" s="4">
        <v>0.88</v>
      </c>
      <c r="G169" s="4">
        <v>0.9</v>
      </c>
    </row>
    <row r="170" spans="1:7" ht="15">
      <c r="A170" s="1" t="s">
        <v>760</v>
      </c>
      <c r="C170" s="4">
        <v>3</v>
      </c>
      <c r="D170" s="4">
        <v>2.2</v>
      </c>
      <c r="E170" s="4">
        <v>2.5</v>
      </c>
      <c r="F170" s="4">
        <v>0.88</v>
      </c>
      <c r="G170" s="4">
        <v>0.85</v>
      </c>
    </row>
    <row r="171" spans="1:7" ht="15">
      <c r="A171" s="1" t="s">
        <v>761</v>
      </c>
      <c r="C171" s="4">
        <v>2</v>
      </c>
      <c r="D171" s="4">
        <v>1.8</v>
      </c>
      <c r="E171" s="4">
        <v>2.4</v>
      </c>
      <c r="F171" s="4">
        <v>0.75</v>
      </c>
      <c r="G171" s="4">
        <v>0.76</v>
      </c>
    </row>
    <row r="172" spans="1:7" ht="15">
      <c r="A172" s="1" t="s">
        <v>762</v>
      </c>
      <c r="C172" s="4">
        <v>2</v>
      </c>
      <c r="D172" s="4">
        <v>2</v>
      </c>
      <c r="E172" s="4">
        <v>2.2</v>
      </c>
      <c r="F172" s="4">
        <v>0.9</v>
      </c>
      <c r="G172" s="4">
        <v>0.95</v>
      </c>
    </row>
    <row r="173" spans="1:7" ht="15">
      <c r="A173" s="1" t="s">
        <v>763</v>
      </c>
      <c r="C173" s="4">
        <v>3</v>
      </c>
      <c r="D173" s="4">
        <v>1.3</v>
      </c>
      <c r="E173" s="4">
        <v>2.2</v>
      </c>
      <c r="F173" s="4">
        <v>0.6</v>
      </c>
      <c r="G173" s="4">
        <v>0.65</v>
      </c>
    </row>
    <row r="174" ht="15">
      <c r="A174" s="1" t="s">
        <v>764</v>
      </c>
    </row>
    <row r="175" ht="19.5">
      <c r="A175" s="1" t="s">
        <v>804</v>
      </c>
    </row>
    <row r="176" ht="15">
      <c r="A176" s="1" t="s">
        <v>765</v>
      </c>
    </row>
    <row r="177" ht="19.5">
      <c r="A177" s="1" t="s">
        <v>805</v>
      </c>
    </row>
    <row r="178" ht="15">
      <c r="A178" s="1" t="s">
        <v>766</v>
      </c>
    </row>
    <row r="179" ht="15">
      <c r="A179" s="1" t="s">
        <v>767</v>
      </c>
    </row>
    <row r="180" ht="15">
      <c r="A180" s="1" t="s">
        <v>768</v>
      </c>
    </row>
    <row r="181" ht="15">
      <c r="A181" s="1" t="s">
        <v>769</v>
      </c>
    </row>
    <row r="182" ht="15">
      <c r="A182" s="1" t="s">
        <v>770</v>
      </c>
    </row>
    <row r="183" ht="15">
      <c r="A183" s="1" t="s">
        <v>771</v>
      </c>
    </row>
    <row r="184" ht="15">
      <c r="A184" s="1" t="s">
        <v>772</v>
      </c>
    </row>
    <row r="185" ht="15">
      <c r="A185" s="1" t="s">
        <v>773</v>
      </c>
    </row>
    <row r="186" ht="15">
      <c r="A186" s="1" t="s">
        <v>774</v>
      </c>
    </row>
    <row r="187" ht="15">
      <c r="A187" s="1" t="s">
        <v>775</v>
      </c>
    </row>
    <row r="188" ht="15">
      <c r="A188" s="1" t="s">
        <v>776</v>
      </c>
    </row>
    <row r="189" ht="15">
      <c r="A189" s="1" t="s">
        <v>777</v>
      </c>
    </row>
    <row r="190" ht="15">
      <c r="A190" s="1" t="s">
        <v>778</v>
      </c>
    </row>
    <row r="191" ht="19.5">
      <c r="A191" s="1" t="s">
        <v>144</v>
      </c>
    </row>
    <row r="192" ht="19.5">
      <c r="A192" s="1" t="s">
        <v>413</v>
      </c>
    </row>
    <row r="193" ht="19.5">
      <c r="A193" s="1" t="s">
        <v>414</v>
      </c>
    </row>
    <row r="194" ht="15">
      <c r="A194" s="1" t="s">
        <v>779</v>
      </c>
    </row>
    <row r="195" ht="15">
      <c r="A195" s="1" t="s">
        <v>780</v>
      </c>
    </row>
    <row r="196" ht="15">
      <c r="A196" s="1" t="s">
        <v>781</v>
      </c>
    </row>
    <row r="197" ht="15">
      <c r="A197" s="1" t="s">
        <v>782</v>
      </c>
    </row>
    <row r="198" ht="15">
      <c r="A198" t="s">
        <v>783</v>
      </c>
    </row>
    <row r="199" ht="19.5">
      <c r="B199" s="1" t="s">
        <v>415</v>
      </c>
    </row>
    <row r="200" ht="19.5">
      <c r="A200" s="1" t="s">
        <v>416</v>
      </c>
    </row>
    <row r="201" ht="15">
      <c r="A201" s="1" t="s">
        <v>784</v>
      </c>
    </row>
    <row r="202" ht="15">
      <c r="F202" s="1" t="s">
        <v>183</v>
      </c>
    </row>
    <row r="203" spans="1:7" ht="19.5">
      <c r="A203" s="2" t="s">
        <v>417</v>
      </c>
      <c r="B203" s="4">
        <v>98</v>
      </c>
      <c r="C203" s="4">
        <v>100</v>
      </c>
      <c r="D203" s="4">
        <v>102</v>
      </c>
      <c r="E203" s="4">
        <v>119</v>
      </c>
      <c r="F203" s="4">
        <v>130</v>
      </c>
      <c r="G203" s="4">
        <v>155</v>
      </c>
    </row>
    <row r="204" spans="1:7" ht="15">
      <c r="A204" s="2" t="s">
        <v>785</v>
      </c>
      <c r="B204" s="4">
        <v>1810</v>
      </c>
      <c r="C204" s="4">
        <v>1615</v>
      </c>
      <c r="D204" s="4">
        <v>1730</v>
      </c>
      <c r="E204" s="4">
        <v>1490</v>
      </c>
      <c r="F204" s="4">
        <v>1380</v>
      </c>
      <c r="G204" s="4">
        <v>980</v>
      </c>
    </row>
    <row r="205" spans="1:7" ht="15">
      <c r="A205" s="1" t="s">
        <v>786</v>
      </c>
      <c r="B205" s="4">
        <f aca="true" t="shared" si="0" ref="B205:G205">3160-14*B203</f>
        <v>1788</v>
      </c>
      <c r="C205" s="4">
        <f t="shared" si="0"/>
        <v>1760</v>
      </c>
      <c r="D205" s="4">
        <f t="shared" si="0"/>
        <v>1732</v>
      </c>
      <c r="E205" s="4">
        <f t="shared" si="0"/>
        <v>1494</v>
      </c>
      <c r="F205" s="4">
        <f t="shared" si="0"/>
        <v>1340</v>
      </c>
      <c r="G205" s="4">
        <f t="shared" si="0"/>
        <v>990</v>
      </c>
    </row>
    <row r="206" ht="15">
      <c r="A206" s="1" t="s">
        <v>787</v>
      </c>
    </row>
    <row r="207" ht="15">
      <c r="A207" s="1" t="s">
        <v>788</v>
      </c>
    </row>
    <row r="208" ht="15">
      <c r="F208" s="1" t="s">
        <v>184</v>
      </c>
    </row>
    <row r="209" spans="4:8" ht="19.5">
      <c r="D209" s="3" t="s">
        <v>367</v>
      </c>
      <c r="E209" s="6" t="s">
        <v>799</v>
      </c>
      <c r="F209" s="6" t="s">
        <v>800</v>
      </c>
      <c r="G209" s="6" t="s">
        <v>801</v>
      </c>
      <c r="H209" s="6" t="s">
        <v>802</v>
      </c>
    </row>
    <row r="210" spans="1:7" ht="15">
      <c r="A210" s="1" t="s">
        <v>789</v>
      </c>
      <c r="E210" s="4">
        <v>2.2</v>
      </c>
      <c r="G210" s="4">
        <v>0.02</v>
      </c>
    </row>
    <row r="211" spans="1:8" ht="15">
      <c r="A211" s="1" t="s">
        <v>790</v>
      </c>
      <c r="D211" s="1" t="s">
        <v>368</v>
      </c>
      <c r="H211" s="4">
        <v>0.015</v>
      </c>
    </row>
    <row r="212" spans="1:8" ht="15">
      <c r="A212" s="1" t="s">
        <v>791</v>
      </c>
      <c r="D212" s="4">
        <v>3.4</v>
      </c>
      <c r="E212" s="4">
        <v>2.5</v>
      </c>
      <c r="F212" s="4">
        <v>0.3</v>
      </c>
      <c r="G212" s="4">
        <v>0.03</v>
      </c>
      <c r="H212" s="4">
        <v>0.02</v>
      </c>
    </row>
    <row r="213" spans="1:8" ht="15">
      <c r="A213" s="1" t="s">
        <v>792</v>
      </c>
      <c r="D213" s="4">
        <v>470</v>
      </c>
      <c r="E213" s="4">
        <v>860</v>
      </c>
      <c r="F213" s="4">
        <v>30</v>
      </c>
      <c r="G213" s="4">
        <v>12</v>
      </c>
      <c r="H213" s="4">
        <v>2</v>
      </c>
    </row>
    <row r="214" ht="15">
      <c r="A214" s="1" t="s">
        <v>793</v>
      </c>
    </row>
    <row r="215" ht="19.5">
      <c r="A215" s="1" t="s">
        <v>738</v>
      </c>
    </row>
    <row r="216" ht="15">
      <c r="A216" s="1" t="s">
        <v>794</v>
      </c>
    </row>
    <row r="217" ht="15">
      <c r="A217" s="1" t="s">
        <v>795</v>
      </c>
    </row>
    <row r="218" ht="15">
      <c r="A218" s="1" t="s">
        <v>816</v>
      </c>
    </row>
    <row r="219" ht="15">
      <c r="A219" s="1" t="s">
        <v>817</v>
      </c>
    </row>
    <row r="220" ht="15">
      <c r="A220" s="1" t="s">
        <v>372</v>
      </c>
    </row>
    <row r="221" ht="15">
      <c r="A221" s="1" t="s">
        <v>373</v>
      </c>
    </row>
    <row r="222" ht="15">
      <c r="A222" s="1" t="s">
        <v>374</v>
      </c>
    </row>
    <row r="223" ht="15">
      <c r="A223" s="1" t="s">
        <v>418</v>
      </c>
    </row>
    <row r="224" ht="19.5">
      <c r="A224" s="1" t="s">
        <v>739</v>
      </c>
    </row>
    <row r="225" ht="19.5">
      <c r="A225" s="1" t="s">
        <v>740</v>
      </c>
    </row>
    <row r="226" ht="19.5">
      <c r="A226" s="1" t="s">
        <v>741</v>
      </c>
    </row>
    <row r="227" ht="19.5">
      <c r="A227" s="1" t="s">
        <v>742</v>
      </c>
    </row>
    <row r="228" ht="15">
      <c r="A228" s="1" t="s">
        <v>419</v>
      </c>
    </row>
    <row r="229" ht="19.5">
      <c r="A229" s="1" t="s">
        <v>743</v>
      </c>
    </row>
    <row r="230" ht="19.5">
      <c r="A230" s="1" t="s">
        <v>744</v>
      </c>
    </row>
    <row r="231" ht="15">
      <c r="A231" s="1" t="s">
        <v>420</v>
      </c>
    </row>
    <row r="232" ht="19.5">
      <c r="A232" s="1" t="s">
        <v>745</v>
      </c>
    </row>
    <row r="233" ht="19.5">
      <c r="A233" s="1" t="s">
        <v>6</v>
      </c>
    </row>
    <row r="234" ht="19.5">
      <c r="A234" s="1" t="s">
        <v>38</v>
      </c>
    </row>
    <row r="235" ht="19.5">
      <c r="A235" s="1" t="s">
        <v>7</v>
      </c>
    </row>
    <row r="236" ht="15">
      <c r="A236" s="1" t="s">
        <v>421</v>
      </c>
    </row>
    <row r="237" ht="15">
      <c r="A237" s="1" t="s">
        <v>422</v>
      </c>
    </row>
    <row r="238" ht="15">
      <c r="A238" s="1" t="s">
        <v>423</v>
      </c>
    </row>
    <row r="239" ht="15">
      <c r="A239" s="1" t="s">
        <v>424</v>
      </c>
    </row>
    <row r="240" ht="15">
      <c r="A240" s="1" t="s">
        <v>425</v>
      </c>
    </row>
    <row r="241" ht="15">
      <c r="A241" s="1" t="s">
        <v>426</v>
      </c>
    </row>
    <row r="243" ht="15">
      <c r="A243" s="1" t="s">
        <v>427</v>
      </c>
    </row>
    <row r="244" ht="15">
      <c r="A244" s="1" t="s">
        <v>428</v>
      </c>
    </row>
    <row r="245" ht="15">
      <c r="A245" s="1" t="s">
        <v>429</v>
      </c>
    </row>
    <row r="246" ht="15">
      <c r="A246" s="1" t="s">
        <v>430</v>
      </c>
    </row>
    <row r="247" ht="15">
      <c r="A247" s="1" t="s">
        <v>431</v>
      </c>
    </row>
    <row r="248" ht="15">
      <c r="A248" s="1" t="s">
        <v>432</v>
      </c>
    </row>
    <row r="249" ht="15">
      <c r="A249" s="1" t="s">
        <v>433</v>
      </c>
    </row>
    <row r="250" ht="15">
      <c r="C250" s="1" t="s">
        <v>356</v>
      </c>
    </row>
    <row r="251" ht="15">
      <c r="B251" s="1" t="s">
        <v>69</v>
      </c>
    </row>
    <row r="252" ht="15">
      <c r="A252" s="1" t="s">
        <v>434</v>
      </c>
    </row>
    <row r="253" ht="15">
      <c r="A253" s="1" t="s">
        <v>261</v>
      </c>
    </row>
    <row r="254" ht="15">
      <c r="A254" s="1" t="s">
        <v>262</v>
      </c>
    </row>
    <row r="255" ht="15">
      <c r="A255" s="1" t="s">
        <v>263</v>
      </c>
    </row>
    <row r="256" ht="15">
      <c r="A256" s="1" t="s">
        <v>264</v>
      </c>
    </row>
    <row r="257" ht="15">
      <c r="A257" s="1" t="s">
        <v>265</v>
      </c>
    </row>
    <row r="258" ht="15">
      <c r="A258" s="1" t="s">
        <v>53</v>
      </c>
    </row>
    <row r="259" ht="15">
      <c r="A259" s="1" t="s">
        <v>54</v>
      </c>
    </row>
    <row r="260" ht="19.5">
      <c r="A260" s="1" t="s">
        <v>8</v>
      </c>
    </row>
    <row r="261" ht="15">
      <c r="A261" s="1" t="s">
        <v>55</v>
      </c>
    </row>
    <row r="262" ht="15">
      <c r="A262" s="1" t="s">
        <v>56</v>
      </c>
    </row>
    <row r="263" ht="15">
      <c r="A263" s="1" t="s">
        <v>57</v>
      </c>
    </row>
    <row r="264" ht="15">
      <c r="A264" s="1" t="s">
        <v>58</v>
      </c>
    </row>
    <row r="265" ht="15">
      <c r="A265" s="1" t="s">
        <v>59</v>
      </c>
    </row>
    <row r="266" ht="15">
      <c r="A266" s="1" t="s">
        <v>60</v>
      </c>
    </row>
    <row r="267" ht="15">
      <c r="A267" s="1" t="s">
        <v>61</v>
      </c>
    </row>
    <row r="268" ht="15">
      <c r="A268" s="1" t="s">
        <v>62</v>
      </c>
    </row>
    <row r="269" ht="15">
      <c r="A269" s="1" t="s">
        <v>63</v>
      </c>
    </row>
    <row r="270" ht="15">
      <c r="A270" s="1" t="s">
        <v>64</v>
      </c>
    </row>
    <row r="271" ht="15">
      <c r="A271" s="1" t="s">
        <v>65</v>
      </c>
    </row>
    <row r="272" ht="15">
      <c r="A272" s="1" t="s">
        <v>66</v>
      </c>
    </row>
    <row r="273" ht="15">
      <c r="A273" s="1" t="s">
        <v>147</v>
      </c>
    </row>
    <row r="274" ht="15">
      <c r="A274" s="1" t="s">
        <v>148</v>
      </c>
    </row>
    <row r="275" ht="15">
      <c r="A275" s="1" t="s">
        <v>149</v>
      </c>
    </row>
    <row r="276" ht="15">
      <c r="A276" s="1" t="s">
        <v>150</v>
      </c>
    </row>
    <row r="277" ht="15">
      <c r="A277" s="1" t="s">
        <v>151</v>
      </c>
    </row>
    <row r="278" ht="15">
      <c r="A278" s="1" t="s">
        <v>152</v>
      </c>
    </row>
    <row r="279" ht="15">
      <c r="A279" s="1" t="s">
        <v>153</v>
      </c>
    </row>
    <row r="280" ht="15">
      <c r="A280" s="1" t="s">
        <v>154</v>
      </c>
    </row>
    <row r="281" ht="15">
      <c r="A281" s="1" t="s">
        <v>14</v>
      </c>
    </row>
    <row r="282" ht="15">
      <c r="A282" s="1" t="s">
        <v>15</v>
      </c>
    </row>
    <row r="283" ht="15">
      <c r="A283" s="1" t="s">
        <v>16</v>
      </c>
    </row>
    <row r="284" ht="15">
      <c r="A284" s="1" t="s">
        <v>17</v>
      </c>
    </row>
    <row r="285" ht="15">
      <c r="A285" s="1" t="s">
        <v>18</v>
      </c>
    </row>
    <row r="286" ht="15">
      <c r="A286" s="1" t="s">
        <v>19</v>
      </c>
    </row>
    <row r="287" ht="15">
      <c r="A287" s="1" t="s">
        <v>377</v>
      </c>
    </row>
    <row r="288" ht="15">
      <c r="A288" s="1" t="s">
        <v>587</v>
      </c>
    </row>
    <row r="289" ht="15">
      <c r="A289" s="1"/>
    </row>
    <row r="290" ht="15">
      <c r="B290" s="1" t="s">
        <v>70</v>
      </c>
    </row>
    <row r="291" ht="15">
      <c r="A291" s="1" t="s">
        <v>378</v>
      </c>
    </row>
    <row r="292" ht="15">
      <c r="A292" s="1" t="s">
        <v>379</v>
      </c>
    </row>
    <row r="293" ht="15">
      <c r="A293" s="1" t="s">
        <v>380</v>
      </c>
    </row>
    <row r="294" ht="15">
      <c r="A294" s="1" t="s">
        <v>381</v>
      </c>
    </row>
    <row r="295" ht="15">
      <c r="G295" s="1" t="s">
        <v>188</v>
      </c>
    </row>
    <row r="296" spans="1:27" ht="15">
      <c r="A296" s="2" t="s">
        <v>382</v>
      </c>
      <c r="B296" s="4">
        <v>500</v>
      </c>
      <c r="C296" s="4">
        <v>650</v>
      </c>
      <c r="D296" s="4">
        <v>900</v>
      </c>
      <c r="E296" s="4">
        <v>1070</v>
      </c>
      <c r="F296" s="4">
        <v>1080</v>
      </c>
      <c r="G296" s="4">
        <v>1300</v>
      </c>
      <c r="H296" s="4">
        <v>1420</v>
      </c>
      <c r="I296" s="4">
        <v>1430</v>
      </c>
      <c r="J296" s="4">
        <v>1580</v>
      </c>
      <c r="K296" s="4">
        <v>1600</v>
      </c>
      <c r="L296" s="4">
        <v>1630</v>
      </c>
      <c r="M296" s="4">
        <v>1700</v>
      </c>
      <c r="N296" s="4">
        <v>1800</v>
      </c>
      <c r="O296" s="4">
        <v>1800</v>
      </c>
      <c r="P296" s="4">
        <v>1800</v>
      </c>
      <c r="Q296" s="4">
        <v>1820</v>
      </c>
      <c r="R296" s="4">
        <v>1820</v>
      </c>
      <c r="S296" s="4">
        <v>1900</v>
      </c>
      <c r="T296" s="4">
        <v>1900</v>
      </c>
      <c r="U296" s="4">
        <v>1900</v>
      </c>
      <c r="V296" s="4">
        <v>1980</v>
      </c>
      <c r="W296" s="4">
        <v>1980</v>
      </c>
      <c r="X296" s="4">
        <v>2180</v>
      </c>
      <c r="Y296" s="4">
        <v>2900</v>
      </c>
      <c r="Z296" s="4">
        <v>3000</v>
      </c>
      <c r="AA296" s="4">
        <v>3180</v>
      </c>
    </row>
    <row r="297" spans="1:23" ht="15">
      <c r="A297" s="2" t="s">
        <v>383</v>
      </c>
      <c r="E297" s="4">
        <v>74</v>
      </c>
      <c r="F297" s="4">
        <v>73</v>
      </c>
      <c r="G297" s="4">
        <v>80</v>
      </c>
      <c r="H297" s="4">
        <v>84</v>
      </c>
      <c r="I297" s="4">
        <v>92</v>
      </c>
      <c r="J297" s="4">
        <v>90</v>
      </c>
      <c r="K297" s="4">
        <v>99</v>
      </c>
      <c r="L297" s="4">
        <v>94</v>
      </c>
      <c r="M297" s="4">
        <v>99</v>
      </c>
      <c r="N297" s="4">
        <v>103</v>
      </c>
      <c r="O297" s="4">
        <v>106</v>
      </c>
      <c r="Q297" s="4">
        <v>97</v>
      </c>
      <c r="R297" s="4">
        <v>111</v>
      </c>
      <c r="S297" s="4">
        <v>98</v>
      </c>
      <c r="T297" s="4">
        <v>106</v>
      </c>
      <c r="U297" s="4">
        <v>110</v>
      </c>
      <c r="V297" s="4">
        <v>105</v>
      </c>
      <c r="W297" s="4">
        <v>111</v>
      </c>
    </row>
    <row r="298" spans="1:27" ht="15.75">
      <c r="A298" s="14" t="s">
        <v>786</v>
      </c>
      <c r="B298" s="4">
        <f aca="true" t="shared" si="1" ref="B298:AA298">35+0.0375*B296</f>
        <v>53.75</v>
      </c>
      <c r="C298" s="4">
        <f t="shared" si="1"/>
        <v>59.375</v>
      </c>
      <c r="D298" s="4">
        <f t="shared" si="1"/>
        <v>68.75</v>
      </c>
      <c r="E298" s="4">
        <f t="shared" si="1"/>
        <v>75.125</v>
      </c>
      <c r="F298" s="4">
        <f t="shared" si="1"/>
        <v>75.5</v>
      </c>
      <c r="G298" s="4">
        <f t="shared" si="1"/>
        <v>83.75</v>
      </c>
      <c r="H298" s="4">
        <f t="shared" si="1"/>
        <v>88.25</v>
      </c>
      <c r="I298" s="4">
        <f t="shared" si="1"/>
        <v>88.625</v>
      </c>
      <c r="J298" s="4">
        <f t="shared" si="1"/>
        <v>94.25</v>
      </c>
      <c r="K298" s="4">
        <f t="shared" si="1"/>
        <v>95</v>
      </c>
      <c r="L298" s="4">
        <f t="shared" si="1"/>
        <v>96.125</v>
      </c>
      <c r="M298" s="4">
        <f t="shared" si="1"/>
        <v>98.75</v>
      </c>
      <c r="N298" s="4">
        <f t="shared" si="1"/>
        <v>102.5</v>
      </c>
      <c r="O298" s="4">
        <f t="shared" si="1"/>
        <v>102.5</v>
      </c>
      <c r="P298" s="4">
        <f t="shared" si="1"/>
        <v>102.5</v>
      </c>
      <c r="Q298" s="4">
        <f t="shared" si="1"/>
        <v>103.25</v>
      </c>
      <c r="R298" s="4">
        <f t="shared" si="1"/>
        <v>103.25</v>
      </c>
      <c r="S298" s="4">
        <f t="shared" si="1"/>
        <v>106.25</v>
      </c>
      <c r="T298" s="4">
        <f t="shared" si="1"/>
        <v>106.25</v>
      </c>
      <c r="U298" s="4">
        <f t="shared" si="1"/>
        <v>106.25</v>
      </c>
      <c r="V298" s="4">
        <f t="shared" si="1"/>
        <v>109.25</v>
      </c>
      <c r="W298" s="4">
        <f t="shared" si="1"/>
        <v>109.25</v>
      </c>
      <c r="X298" s="4">
        <f t="shared" si="1"/>
        <v>116.75</v>
      </c>
      <c r="Y298" s="4">
        <f t="shared" si="1"/>
        <v>143.75</v>
      </c>
      <c r="Z298" s="4">
        <f t="shared" si="1"/>
        <v>147.5</v>
      </c>
      <c r="AA298" s="4">
        <f t="shared" si="1"/>
        <v>154.25</v>
      </c>
    </row>
    <row r="299" spans="1:27" ht="15">
      <c r="A299" s="2" t="s">
        <v>384</v>
      </c>
      <c r="P299" s="4">
        <v>88</v>
      </c>
      <c r="X299" s="4">
        <v>87</v>
      </c>
      <c r="Y299" s="4">
        <v>110</v>
      </c>
      <c r="Z299" s="4">
        <v>110</v>
      </c>
      <c r="AA299" s="4">
        <v>114</v>
      </c>
    </row>
    <row r="300" spans="1:27" ht="15.75">
      <c r="A300" s="14" t="s">
        <v>786</v>
      </c>
      <c r="B300" s="4">
        <f aca="true" t="shared" si="2" ref="B300:AA300">37+0.025*B296</f>
        <v>49.5</v>
      </c>
      <c r="C300" s="4">
        <f t="shared" si="2"/>
        <v>53.25</v>
      </c>
      <c r="D300" s="4">
        <f t="shared" si="2"/>
        <v>59.5</v>
      </c>
      <c r="E300" s="4">
        <f t="shared" si="2"/>
        <v>63.75</v>
      </c>
      <c r="F300" s="4">
        <f t="shared" si="2"/>
        <v>64</v>
      </c>
      <c r="G300" s="4">
        <f t="shared" si="2"/>
        <v>69.5</v>
      </c>
      <c r="H300" s="4">
        <f t="shared" si="2"/>
        <v>72.5</v>
      </c>
      <c r="I300" s="4">
        <f t="shared" si="2"/>
        <v>72.75</v>
      </c>
      <c r="J300" s="4">
        <f t="shared" si="2"/>
        <v>76.5</v>
      </c>
      <c r="K300" s="4">
        <f t="shared" si="2"/>
        <v>77</v>
      </c>
      <c r="L300" s="4">
        <f t="shared" si="2"/>
        <v>77.75</v>
      </c>
      <c r="M300" s="4">
        <f t="shared" si="2"/>
        <v>79.5</v>
      </c>
      <c r="N300" s="4">
        <f t="shared" si="2"/>
        <v>82</v>
      </c>
      <c r="O300" s="4">
        <f t="shared" si="2"/>
        <v>82</v>
      </c>
      <c r="P300" s="4">
        <f t="shared" si="2"/>
        <v>82</v>
      </c>
      <c r="Q300" s="4">
        <f t="shared" si="2"/>
        <v>82.5</v>
      </c>
      <c r="R300" s="4">
        <f t="shared" si="2"/>
        <v>82.5</v>
      </c>
      <c r="S300" s="4">
        <f t="shared" si="2"/>
        <v>84.5</v>
      </c>
      <c r="T300" s="4">
        <f t="shared" si="2"/>
        <v>84.5</v>
      </c>
      <c r="U300" s="4">
        <f t="shared" si="2"/>
        <v>84.5</v>
      </c>
      <c r="V300" s="4">
        <f t="shared" si="2"/>
        <v>86.5</v>
      </c>
      <c r="W300" s="4">
        <f t="shared" si="2"/>
        <v>86.5</v>
      </c>
      <c r="X300" s="4">
        <f t="shared" si="2"/>
        <v>91.5</v>
      </c>
      <c r="Y300" s="4">
        <f t="shared" si="2"/>
        <v>109.5</v>
      </c>
      <c r="Z300" s="4">
        <f t="shared" si="2"/>
        <v>112</v>
      </c>
      <c r="AA300" s="4">
        <f t="shared" si="2"/>
        <v>116.5</v>
      </c>
    </row>
    <row r="301" spans="1:23" ht="15">
      <c r="A301" s="2" t="s">
        <v>385</v>
      </c>
      <c r="E301" s="4">
        <f aca="true" t="shared" si="3" ref="E301:O301">E296/E297*1000</f>
        <v>14459.45945945946</v>
      </c>
      <c r="F301" s="4">
        <f t="shared" si="3"/>
        <v>14794.520547945205</v>
      </c>
      <c r="G301" s="4">
        <f t="shared" si="3"/>
        <v>16250</v>
      </c>
      <c r="H301" s="4">
        <f t="shared" si="3"/>
        <v>16904.761904761905</v>
      </c>
      <c r="I301" s="4">
        <f t="shared" si="3"/>
        <v>15543.478260869564</v>
      </c>
      <c r="J301" s="4">
        <f t="shared" si="3"/>
        <v>17555.55555555556</v>
      </c>
      <c r="K301" s="4">
        <f t="shared" si="3"/>
        <v>16161.616161616163</v>
      </c>
      <c r="L301" s="4">
        <f t="shared" si="3"/>
        <v>17340.42553191489</v>
      </c>
      <c r="M301" s="4">
        <f t="shared" si="3"/>
        <v>17171.717171717173</v>
      </c>
      <c r="N301" s="4">
        <f t="shared" si="3"/>
        <v>17475.728155339806</v>
      </c>
      <c r="O301" s="4">
        <f t="shared" si="3"/>
        <v>16981.132075471698</v>
      </c>
      <c r="Q301" s="4">
        <f aca="true" t="shared" si="4" ref="Q301:W301">Q296/Q297*1000</f>
        <v>18762.886597938144</v>
      </c>
      <c r="R301" s="4">
        <f t="shared" si="4"/>
        <v>16396.396396396398</v>
      </c>
      <c r="S301" s="4">
        <f t="shared" si="4"/>
        <v>19387.755102040817</v>
      </c>
      <c r="T301" s="4">
        <f t="shared" si="4"/>
        <v>17924.528301886792</v>
      </c>
      <c r="U301" s="4">
        <f t="shared" si="4"/>
        <v>17272.727272727272</v>
      </c>
      <c r="V301" s="4">
        <f t="shared" si="4"/>
        <v>18857.14285714286</v>
      </c>
      <c r="W301" s="4">
        <f t="shared" si="4"/>
        <v>17837.83783783784</v>
      </c>
    </row>
    <row r="302" spans="1:23" ht="15.75">
      <c r="A302" s="14" t="s">
        <v>786</v>
      </c>
      <c r="B302" s="4">
        <f aca="true" t="shared" si="5" ref="B302:W302">B296/(35+0.0375*B296)*1000</f>
        <v>9302.32558139535</v>
      </c>
      <c r="C302" s="4">
        <f t="shared" si="5"/>
        <v>10947.368421052632</v>
      </c>
      <c r="D302" s="4">
        <f t="shared" si="5"/>
        <v>13090.909090909092</v>
      </c>
      <c r="E302" s="4">
        <f t="shared" si="5"/>
        <v>14242.928452579035</v>
      </c>
      <c r="F302" s="4">
        <f t="shared" si="5"/>
        <v>14304.635761589405</v>
      </c>
      <c r="G302" s="4">
        <f t="shared" si="5"/>
        <v>15522.388059701492</v>
      </c>
      <c r="H302" s="4">
        <f t="shared" si="5"/>
        <v>16090.651558073656</v>
      </c>
      <c r="I302" s="4">
        <f t="shared" si="5"/>
        <v>16135.40197461213</v>
      </c>
      <c r="J302" s="4">
        <f t="shared" si="5"/>
        <v>16763.92572944297</v>
      </c>
      <c r="K302" s="4">
        <f t="shared" si="5"/>
        <v>16842.105263157893</v>
      </c>
      <c r="L302" s="4">
        <f t="shared" si="5"/>
        <v>16957.08712613784</v>
      </c>
      <c r="M302" s="4">
        <f t="shared" si="5"/>
        <v>17215.18987341772</v>
      </c>
      <c r="N302" s="4">
        <f t="shared" si="5"/>
        <v>17560.9756097561</v>
      </c>
      <c r="O302" s="4">
        <f t="shared" si="5"/>
        <v>17560.9756097561</v>
      </c>
      <c r="P302" s="4">
        <f t="shared" si="5"/>
        <v>17560.9756097561</v>
      </c>
      <c r="Q302" s="4">
        <f t="shared" si="5"/>
        <v>17627.118644067796</v>
      </c>
      <c r="R302" s="4">
        <f t="shared" si="5"/>
        <v>17627.118644067796</v>
      </c>
      <c r="S302" s="4">
        <f t="shared" si="5"/>
        <v>17882.352941176472</v>
      </c>
      <c r="T302" s="4">
        <f t="shared" si="5"/>
        <v>17882.352941176472</v>
      </c>
      <c r="U302" s="4">
        <f t="shared" si="5"/>
        <v>17882.352941176472</v>
      </c>
      <c r="V302" s="4">
        <f t="shared" si="5"/>
        <v>18123.569794050345</v>
      </c>
      <c r="W302" s="4">
        <f t="shared" si="5"/>
        <v>18123.569794050345</v>
      </c>
    </row>
    <row r="303" spans="1:27" ht="15">
      <c r="A303" s="2" t="s">
        <v>386</v>
      </c>
      <c r="P303" s="4">
        <f>P296/P299*1000</f>
        <v>20454.545454545452</v>
      </c>
      <c r="X303" s="4">
        <f>X296/X299*1000</f>
        <v>25057.471264367818</v>
      </c>
      <c r="Y303" s="4">
        <f>Y296/Y299*1000</f>
        <v>26363.636363636364</v>
      </c>
      <c r="Z303" s="4">
        <f>Z296/Z299*1000</f>
        <v>27272.727272727272</v>
      </c>
      <c r="AA303" s="4">
        <f>AA296/AA299*1000</f>
        <v>27894.736842105263</v>
      </c>
    </row>
    <row r="304" spans="1:27" ht="15.75">
      <c r="A304" s="14" t="s">
        <v>786</v>
      </c>
      <c r="B304" s="4">
        <f aca="true" t="shared" si="6" ref="B304:AA304">B296/(37+0.025*B296)*1000</f>
        <v>10101.0101010101</v>
      </c>
      <c r="C304" s="4">
        <f t="shared" si="6"/>
        <v>12206.572769953053</v>
      </c>
      <c r="D304" s="4">
        <f t="shared" si="6"/>
        <v>15126.050420168067</v>
      </c>
      <c r="E304" s="4">
        <f t="shared" si="6"/>
        <v>16784.313725490196</v>
      </c>
      <c r="F304" s="4">
        <f t="shared" si="6"/>
        <v>16875</v>
      </c>
      <c r="G304" s="4">
        <f t="shared" si="6"/>
        <v>18705.035971223024</v>
      </c>
      <c r="H304" s="4">
        <f t="shared" si="6"/>
        <v>19586.20689655172</v>
      </c>
      <c r="I304" s="4">
        <f t="shared" si="6"/>
        <v>19656.35738831615</v>
      </c>
      <c r="J304" s="4">
        <f t="shared" si="6"/>
        <v>20653.59477124183</v>
      </c>
      <c r="K304" s="4">
        <f t="shared" si="6"/>
        <v>20779.220779220777</v>
      </c>
      <c r="L304" s="4">
        <f t="shared" si="6"/>
        <v>20964.630225080386</v>
      </c>
      <c r="M304" s="4">
        <f t="shared" si="6"/>
        <v>21383.64779874214</v>
      </c>
      <c r="N304" s="4">
        <f t="shared" si="6"/>
        <v>21951.219512195123</v>
      </c>
      <c r="O304" s="4">
        <f t="shared" si="6"/>
        <v>21951.219512195123</v>
      </c>
      <c r="P304" s="4">
        <f t="shared" si="6"/>
        <v>21951.219512195123</v>
      </c>
      <c r="Q304" s="4">
        <f t="shared" si="6"/>
        <v>22060.606060606064</v>
      </c>
      <c r="R304" s="4">
        <f t="shared" si="6"/>
        <v>22060.606060606064</v>
      </c>
      <c r="S304" s="4">
        <f t="shared" si="6"/>
        <v>22485.207100591717</v>
      </c>
      <c r="T304" s="4">
        <f t="shared" si="6"/>
        <v>22485.207100591717</v>
      </c>
      <c r="U304" s="4">
        <f t="shared" si="6"/>
        <v>22485.207100591717</v>
      </c>
      <c r="V304" s="4">
        <f t="shared" si="6"/>
        <v>22890.173410404626</v>
      </c>
      <c r="W304" s="4">
        <f t="shared" si="6"/>
        <v>22890.173410404626</v>
      </c>
      <c r="X304" s="4">
        <f t="shared" si="6"/>
        <v>23825.13661202186</v>
      </c>
      <c r="Y304" s="4">
        <f t="shared" si="6"/>
        <v>26484.018264840186</v>
      </c>
      <c r="Z304" s="4">
        <f t="shared" si="6"/>
        <v>26785.714285714286</v>
      </c>
      <c r="AA304" s="4">
        <f t="shared" si="6"/>
        <v>27296.137339055793</v>
      </c>
    </row>
    <row r="305" ht="15">
      <c r="A305" s="1" t="s">
        <v>387</v>
      </c>
    </row>
    <row r="306" ht="15">
      <c r="A306" s="1" t="s">
        <v>388</v>
      </c>
    </row>
    <row r="307" ht="15">
      <c r="A307" s="1" t="s">
        <v>389</v>
      </c>
    </row>
    <row r="308" ht="15">
      <c r="A308" s="1" t="s">
        <v>390</v>
      </c>
    </row>
    <row r="309" ht="15">
      <c r="A309" s="1" t="s">
        <v>391</v>
      </c>
    </row>
    <row r="310" ht="15">
      <c r="A310" s="1" t="s">
        <v>392</v>
      </c>
    </row>
    <row r="311" ht="15">
      <c r="A311" s="1" t="s">
        <v>393</v>
      </c>
    </row>
    <row r="312" ht="15">
      <c r="A312" s="1" t="s">
        <v>394</v>
      </c>
    </row>
    <row r="313" ht="15">
      <c r="A313" s="1" t="s">
        <v>395</v>
      </c>
    </row>
    <row r="314" ht="15">
      <c r="A314" s="1" t="s">
        <v>396</v>
      </c>
    </row>
    <row r="315" ht="15">
      <c r="A315" s="1" t="s">
        <v>397</v>
      </c>
    </row>
    <row r="316" ht="15">
      <c r="A316" s="1" t="s">
        <v>398</v>
      </c>
    </row>
    <row r="317" ht="15">
      <c r="A317" s="1" t="s">
        <v>399</v>
      </c>
    </row>
    <row r="318" ht="15">
      <c r="A318" s="1" t="s">
        <v>39</v>
      </c>
    </row>
    <row r="319" ht="15">
      <c r="A319" s="1" t="s">
        <v>400</v>
      </c>
    </row>
    <row r="320" ht="15">
      <c r="A320" s="1" t="s">
        <v>401</v>
      </c>
    </row>
    <row r="321" ht="15">
      <c r="A321" s="1" t="s">
        <v>402</v>
      </c>
    </row>
    <row r="322" ht="15">
      <c r="A322" s="1" t="s">
        <v>403</v>
      </c>
    </row>
    <row r="323" ht="15">
      <c r="A323" s="1" t="s">
        <v>404</v>
      </c>
    </row>
    <row r="324" ht="15">
      <c r="A324" s="1" t="s">
        <v>405</v>
      </c>
    </row>
    <row r="325" ht="15">
      <c r="A325" s="1" t="s">
        <v>406</v>
      </c>
    </row>
    <row r="326" ht="15">
      <c r="A326" s="1" t="s">
        <v>407</v>
      </c>
    </row>
    <row r="327" ht="15">
      <c r="A327" s="1" t="s">
        <v>408</v>
      </c>
    </row>
    <row r="328" ht="15">
      <c r="A328" s="1" t="s">
        <v>409</v>
      </c>
    </row>
    <row r="329" ht="15">
      <c r="A329" s="1" t="s">
        <v>410</v>
      </c>
    </row>
    <row r="330" ht="15">
      <c r="A330" s="1" t="s">
        <v>411</v>
      </c>
    </row>
    <row r="331" ht="15">
      <c r="A331" s="10" t="s">
        <v>605</v>
      </c>
    </row>
    <row r="332" ht="15">
      <c r="A332" s="10" t="s">
        <v>588</v>
      </c>
    </row>
    <row r="333" ht="15">
      <c r="A333" s="10" t="s">
        <v>589</v>
      </c>
    </row>
    <row r="334" ht="15">
      <c r="A334" s="10" t="s">
        <v>590</v>
      </c>
    </row>
    <row r="335" ht="15">
      <c r="A335" s="10" t="s">
        <v>591</v>
      </c>
    </row>
    <row r="336" ht="15">
      <c r="A336" s="10" t="s">
        <v>592</v>
      </c>
    </row>
    <row r="337" ht="15">
      <c r="A337" s="1" t="s">
        <v>593</v>
      </c>
    </row>
    <row r="338" ht="15">
      <c r="A338" s="1" t="s">
        <v>594</v>
      </c>
    </row>
    <row r="339" spans="1:2" ht="15">
      <c r="A339" s="1" t="s">
        <v>595</v>
      </c>
      <c r="B339" s="10"/>
    </row>
    <row r="340" ht="15">
      <c r="A340" s="10" t="s">
        <v>596</v>
      </c>
    </row>
    <row r="341" ht="15">
      <c r="A341" s="10" t="s">
        <v>597</v>
      </c>
    </row>
    <row r="342" ht="15">
      <c r="A342" s="1" t="s">
        <v>598</v>
      </c>
    </row>
    <row r="343" spans="1:5" ht="15">
      <c r="A343" s="10" t="s">
        <v>599</v>
      </c>
      <c r="B343" s="4"/>
      <c r="C343" s="4"/>
      <c r="D343" s="4"/>
      <c r="E343" s="4"/>
    </row>
    <row r="344" spans="1:5" ht="15">
      <c r="A344" s="10" t="s">
        <v>600</v>
      </c>
      <c r="B344" s="4"/>
      <c r="C344" s="4"/>
      <c r="D344" s="4"/>
      <c r="E344" s="4"/>
    </row>
    <row r="345" spans="1:5" ht="15">
      <c r="A345" s="10" t="s">
        <v>601</v>
      </c>
      <c r="B345" s="4"/>
      <c r="C345" s="4"/>
      <c r="D345" s="4"/>
      <c r="E345" s="4"/>
    </row>
    <row r="346" ht="15">
      <c r="A346" s="10" t="s">
        <v>602</v>
      </c>
    </row>
    <row r="347" ht="15">
      <c r="A347" s="10" t="s">
        <v>603</v>
      </c>
    </row>
    <row r="348" ht="15">
      <c r="A348" s="1" t="s">
        <v>604</v>
      </c>
    </row>
    <row r="349" ht="15">
      <c r="A349" s="1" t="s">
        <v>351</v>
      </c>
    </row>
    <row r="350" ht="15">
      <c r="A350" s="1" t="s">
        <v>352</v>
      </c>
    </row>
    <row r="351" ht="15">
      <c r="A351" s="1" t="s">
        <v>345</v>
      </c>
    </row>
    <row r="352" ht="15">
      <c r="A352" s="1" t="s">
        <v>346</v>
      </c>
    </row>
    <row r="353" ht="15">
      <c r="A353" s="1" t="s">
        <v>347</v>
      </c>
    </row>
    <row r="354" ht="15">
      <c r="A354" s="1" t="s">
        <v>348</v>
      </c>
    </row>
    <row r="355" ht="15">
      <c r="A355" s="1" t="s">
        <v>349</v>
      </c>
    </row>
    <row r="356" ht="15">
      <c r="A356" s="1" t="s">
        <v>350</v>
      </c>
    </row>
    <row r="357" ht="15">
      <c r="A357" s="1" t="s">
        <v>731</v>
      </c>
    </row>
    <row r="358" ht="15">
      <c r="A358" s="1" t="s">
        <v>732</v>
      </c>
    </row>
    <row r="359" ht="15">
      <c r="G359" s="1" t="s">
        <v>189</v>
      </c>
    </row>
    <row r="360" spans="2:10" ht="19.5">
      <c r="B360" s="6" t="s">
        <v>9</v>
      </c>
      <c r="C360" s="4">
        <v>2500</v>
      </c>
      <c r="D360" s="4">
        <v>3000</v>
      </c>
      <c r="E360" s="4">
        <v>3500</v>
      </c>
      <c r="F360" s="4">
        <v>4000</v>
      </c>
      <c r="G360" s="4">
        <v>4500</v>
      </c>
      <c r="H360" s="4">
        <v>5000</v>
      </c>
      <c r="I360" s="4">
        <v>5500</v>
      </c>
      <c r="J360" s="4">
        <v>6000</v>
      </c>
    </row>
    <row r="361" spans="2:10" ht="15">
      <c r="B361" s="6" t="s">
        <v>71</v>
      </c>
      <c r="C361" s="4">
        <f aca="true" t="shared" si="7" ref="C361:J361">100*350/C360</f>
        <v>14</v>
      </c>
      <c r="D361" s="4">
        <f t="shared" si="7"/>
        <v>11.666666666666666</v>
      </c>
      <c r="E361" s="4">
        <f t="shared" si="7"/>
        <v>10</v>
      </c>
      <c r="F361" s="4">
        <f t="shared" si="7"/>
        <v>8.75</v>
      </c>
      <c r="G361" s="4">
        <f t="shared" si="7"/>
        <v>7.777777777777778</v>
      </c>
      <c r="H361" s="4">
        <f t="shared" si="7"/>
        <v>7</v>
      </c>
      <c r="I361" s="4">
        <f t="shared" si="7"/>
        <v>6.363636363636363</v>
      </c>
      <c r="J361" s="4">
        <f t="shared" si="7"/>
        <v>5.833333333333333</v>
      </c>
    </row>
    <row r="362" spans="2:10" ht="15">
      <c r="B362" s="6" t="s">
        <v>72</v>
      </c>
      <c r="C362" s="4">
        <f aca="true" t="shared" si="8" ref="C362:J362">100*700/C360</f>
        <v>28</v>
      </c>
      <c r="D362" s="4">
        <f t="shared" si="8"/>
        <v>23.333333333333332</v>
      </c>
      <c r="E362" s="4">
        <f t="shared" si="8"/>
        <v>20</v>
      </c>
      <c r="F362" s="4">
        <f t="shared" si="8"/>
        <v>17.5</v>
      </c>
      <c r="G362" s="4">
        <f t="shared" si="8"/>
        <v>15.555555555555555</v>
      </c>
      <c r="H362" s="4">
        <f t="shared" si="8"/>
        <v>14</v>
      </c>
      <c r="I362" s="4">
        <f t="shared" si="8"/>
        <v>12.727272727272727</v>
      </c>
      <c r="J362" s="4">
        <f t="shared" si="8"/>
        <v>11.666666666666666</v>
      </c>
    </row>
    <row r="363" ht="15">
      <c r="A363" s="1" t="s">
        <v>733</v>
      </c>
    </row>
    <row r="364" ht="19.5">
      <c r="A364" s="1" t="s">
        <v>10</v>
      </c>
    </row>
    <row r="365" ht="15">
      <c r="A365" s="1" t="s">
        <v>734</v>
      </c>
    </row>
    <row r="366" ht="19.5">
      <c r="A366" s="1" t="s">
        <v>11</v>
      </c>
    </row>
    <row r="367" ht="15">
      <c r="A367" s="1" t="s">
        <v>735</v>
      </c>
    </row>
    <row r="368" ht="15">
      <c r="A368" s="1" t="s">
        <v>736</v>
      </c>
    </row>
    <row r="369" ht="15">
      <c r="A369" s="1" t="s">
        <v>737</v>
      </c>
    </row>
    <row r="370" ht="15">
      <c r="A370" s="10" t="s">
        <v>606</v>
      </c>
    </row>
    <row r="371" ht="15">
      <c r="A371" s="10" t="s">
        <v>607</v>
      </c>
    </row>
    <row r="372" ht="15">
      <c r="A372" s="10" t="s">
        <v>608</v>
      </c>
    </row>
    <row r="373" ht="15">
      <c r="A373" s="10" t="s">
        <v>609</v>
      </c>
    </row>
    <row r="374" ht="15">
      <c r="C374" s="1" t="s">
        <v>356</v>
      </c>
    </row>
    <row r="375" ht="15">
      <c r="B375" s="1" t="s">
        <v>73</v>
      </c>
    </row>
    <row r="376" ht="15">
      <c r="A376" s="10" t="s">
        <v>79</v>
      </c>
    </row>
    <row r="377" ht="15">
      <c r="A377" s="10" t="s">
        <v>829</v>
      </c>
    </row>
    <row r="378" ht="15">
      <c r="A378" s="10" t="s">
        <v>610</v>
      </c>
    </row>
    <row r="379" ht="15">
      <c r="A379" s="10" t="s">
        <v>611</v>
      </c>
    </row>
    <row r="380" ht="15">
      <c r="A380" s="10" t="s">
        <v>612</v>
      </c>
    </row>
    <row r="381" ht="15">
      <c r="A381" s="1" t="s">
        <v>737</v>
      </c>
    </row>
    <row r="382" ht="15">
      <c r="A382" s="1" t="s">
        <v>830</v>
      </c>
    </row>
    <row r="383" ht="15">
      <c r="A383" s="1" t="s">
        <v>831</v>
      </c>
    </row>
    <row r="384" ht="15">
      <c r="A384" s="1" t="s">
        <v>832</v>
      </c>
    </row>
    <row r="385" ht="15">
      <c r="A385" s="1" t="s">
        <v>833</v>
      </c>
    </row>
    <row r="386" ht="15">
      <c r="A386" s="1" t="s">
        <v>834</v>
      </c>
    </row>
    <row r="387" ht="15">
      <c r="A387" s="1" t="s">
        <v>835</v>
      </c>
    </row>
    <row r="388" ht="15">
      <c r="A388" s="1" t="s">
        <v>836</v>
      </c>
    </row>
    <row r="389" ht="15">
      <c r="B389" s="1" t="s">
        <v>74</v>
      </c>
    </row>
    <row r="390" ht="15">
      <c r="A390" s="1" t="s">
        <v>837</v>
      </c>
    </row>
    <row r="391" ht="15">
      <c r="A391" s="1" t="s">
        <v>838</v>
      </c>
    </row>
    <row r="392" ht="15">
      <c r="G392" s="1" t="s">
        <v>190</v>
      </c>
    </row>
    <row r="393" spans="1:14" ht="15">
      <c r="A393" s="1" t="s">
        <v>839</v>
      </c>
      <c r="B393" s="4">
        <v>0.06</v>
      </c>
      <c r="C393" s="4">
        <v>0.1</v>
      </c>
      <c r="D393" s="4">
        <v>0.2</v>
      </c>
      <c r="E393" s="4">
        <v>0.3</v>
      </c>
      <c r="F393" s="4">
        <v>0.4</v>
      </c>
      <c r="G393" s="4">
        <v>0.5</v>
      </c>
      <c r="H393" s="4">
        <v>0.6</v>
      </c>
      <c r="I393" s="4">
        <v>0.8</v>
      </c>
      <c r="J393" s="4">
        <v>1</v>
      </c>
      <c r="K393" s="4">
        <v>1.2</v>
      </c>
      <c r="L393" s="4">
        <v>1.4</v>
      </c>
      <c r="M393" s="4">
        <v>1.5</v>
      </c>
      <c r="N393" s="4">
        <v>1.7</v>
      </c>
    </row>
    <row r="394" spans="1:13" ht="15">
      <c r="A394" s="1" t="s">
        <v>840</v>
      </c>
      <c r="B394" s="4">
        <v>1</v>
      </c>
      <c r="C394" s="4">
        <v>1.03</v>
      </c>
      <c r="D394" s="4">
        <v>1.21</v>
      </c>
      <c r="E394" s="4">
        <v>1.45</v>
      </c>
      <c r="F394" s="4">
        <v>1.68</v>
      </c>
      <c r="G394" s="4">
        <v>1.9</v>
      </c>
      <c r="H394" s="4">
        <v>2.1</v>
      </c>
      <c r="I394" s="4">
        <v>2.5</v>
      </c>
      <c r="J394" s="4">
        <v>2.88</v>
      </c>
      <c r="K394" s="4">
        <v>3.23</v>
      </c>
      <c r="L394" s="4">
        <v>3.56</v>
      </c>
      <c r="M394" s="4">
        <v>3.72</v>
      </c>
    </row>
    <row r="395" spans="1:14" ht="15">
      <c r="A395" s="1" t="s">
        <v>841</v>
      </c>
      <c r="B395" s="4">
        <v>1</v>
      </c>
      <c r="C395" s="4">
        <v>1</v>
      </c>
      <c r="D395" s="4">
        <v>1</v>
      </c>
      <c r="E395" s="4">
        <v>1.01</v>
      </c>
      <c r="F395" s="4">
        <v>1.04</v>
      </c>
      <c r="G395" s="4">
        <v>1.08</v>
      </c>
      <c r="H395" s="4">
        <v>1.13</v>
      </c>
      <c r="I395" s="4">
        <v>1.25</v>
      </c>
      <c r="J395" s="4">
        <v>1.37</v>
      </c>
      <c r="K395" s="4">
        <v>1.49</v>
      </c>
      <c r="L395" s="4">
        <v>1.63</v>
      </c>
      <c r="M395" s="4">
        <v>1.69</v>
      </c>
      <c r="N395" s="4">
        <v>1.83</v>
      </c>
    </row>
    <row r="396" ht="15">
      <c r="A396" s="1" t="s">
        <v>842</v>
      </c>
    </row>
    <row r="397" ht="15">
      <c r="A397" s="1" t="s">
        <v>843</v>
      </c>
    </row>
    <row r="398" ht="15">
      <c r="A398" s="1" t="s">
        <v>844</v>
      </c>
    </row>
    <row r="399" ht="15">
      <c r="D399" s="1" t="s">
        <v>369</v>
      </c>
    </row>
    <row r="400" ht="19.5">
      <c r="A400" s="1" t="s">
        <v>12</v>
      </c>
    </row>
    <row r="401" ht="19.5">
      <c r="A401" s="1" t="s">
        <v>13</v>
      </c>
    </row>
    <row r="402" ht="15">
      <c r="C402" s="1" t="s">
        <v>357</v>
      </c>
    </row>
    <row r="403" ht="19.5">
      <c r="A403" s="1" t="s">
        <v>882</v>
      </c>
    </row>
    <row r="404" ht="15">
      <c r="A404" s="1" t="s">
        <v>845</v>
      </c>
    </row>
    <row r="405" ht="15">
      <c r="C405" s="1" t="s">
        <v>358</v>
      </c>
    </row>
    <row r="406" ht="15">
      <c r="A406" s="1" t="s">
        <v>846</v>
      </c>
    </row>
    <row r="407" ht="15">
      <c r="A407" s="1" t="s">
        <v>847</v>
      </c>
    </row>
    <row r="408" ht="15">
      <c r="A408" s="1" t="s">
        <v>848</v>
      </c>
    </row>
    <row r="409" ht="15">
      <c r="A409" s="1" t="s">
        <v>849</v>
      </c>
    </row>
    <row r="410" ht="15">
      <c r="A410" s="1" t="s">
        <v>850</v>
      </c>
    </row>
    <row r="411" ht="15">
      <c r="A411" s="1" t="s">
        <v>851</v>
      </c>
    </row>
    <row r="412" ht="15">
      <c r="A412" s="1" t="s">
        <v>852</v>
      </c>
    </row>
    <row r="413" ht="15">
      <c r="A413" s="1" t="s">
        <v>853</v>
      </c>
    </row>
    <row r="414" ht="15">
      <c r="A414" s="1" t="s">
        <v>854</v>
      </c>
    </row>
    <row r="415" ht="15">
      <c r="A415" s="1" t="s">
        <v>855</v>
      </c>
    </row>
    <row r="416" ht="15">
      <c r="A416" s="1" t="s">
        <v>856</v>
      </c>
    </row>
    <row r="417" ht="15">
      <c r="A417" s="1" t="s">
        <v>857</v>
      </c>
    </row>
    <row r="418" ht="15">
      <c r="A418" s="1" t="s">
        <v>858</v>
      </c>
    </row>
    <row r="419" ht="15">
      <c r="A419" s="1" t="s">
        <v>859</v>
      </c>
    </row>
    <row r="420" ht="15">
      <c r="A420" s="1" t="s">
        <v>860</v>
      </c>
    </row>
    <row r="421" ht="15">
      <c r="A421" s="1" t="s">
        <v>861</v>
      </c>
    </row>
    <row r="422" ht="15">
      <c r="A422" s="1" t="s">
        <v>862</v>
      </c>
    </row>
    <row r="423" ht="15">
      <c r="A423" s="1" t="s">
        <v>863</v>
      </c>
    </row>
    <row r="424" ht="15">
      <c r="A424" s="1" t="s">
        <v>864</v>
      </c>
    </row>
    <row r="425" ht="15">
      <c r="A425" s="1" t="s">
        <v>205</v>
      </c>
    </row>
    <row r="426" ht="15">
      <c r="A426" s="1" t="s">
        <v>206</v>
      </c>
    </row>
    <row r="427" ht="15">
      <c r="A427" s="1" t="s">
        <v>207</v>
      </c>
    </row>
    <row r="428" ht="15">
      <c r="A428" s="1" t="s">
        <v>208</v>
      </c>
    </row>
    <row r="429" ht="15">
      <c r="A429" s="1" t="s">
        <v>209</v>
      </c>
    </row>
    <row r="430" ht="15">
      <c r="A430" s="1" t="s">
        <v>210</v>
      </c>
    </row>
    <row r="431" ht="15">
      <c r="A431" s="1" t="s">
        <v>211</v>
      </c>
    </row>
    <row r="432" ht="15">
      <c r="A432" s="1" t="s">
        <v>212</v>
      </c>
    </row>
    <row r="433" ht="15">
      <c r="A433" s="1" t="s">
        <v>213</v>
      </c>
    </row>
    <row r="434" ht="15">
      <c r="A434" s="1" t="s">
        <v>214</v>
      </c>
    </row>
    <row r="435" ht="15">
      <c r="A435" s="1" t="s">
        <v>215</v>
      </c>
    </row>
    <row r="436" ht="15">
      <c r="A436" s="1" t="s">
        <v>216</v>
      </c>
    </row>
    <row r="437" ht="15">
      <c r="A437" s="1" t="s">
        <v>217</v>
      </c>
    </row>
    <row r="438" ht="15">
      <c r="A438" s="1" t="s">
        <v>218</v>
      </c>
    </row>
    <row r="439" ht="15">
      <c r="A439" s="1" t="s">
        <v>219</v>
      </c>
    </row>
    <row r="440" ht="15">
      <c r="A440" s="1" t="s">
        <v>220</v>
      </c>
    </row>
    <row r="441" ht="15">
      <c r="A441" s="1" t="s">
        <v>221</v>
      </c>
    </row>
    <row r="442" ht="15">
      <c r="A442" s="1" t="s">
        <v>222</v>
      </c>
    </row>
    <row r="443" ht="15">
      <c r="A443" s="1" t="s">
        <v>806</v>
      </c>
    </row>
    <row r="444" ht="15">
      <c r="G444" s="1" t="s">
        <v>191</v>
      </c>
    </row>
    <row r="445" spans="1:13" ht="15">
      <c r="A445" s="1" t="s">
        <v>807</v>
      </c>
      <c r="C445" s="4">
        <v>0</v>
      </c>
      <c r="D445" s="4">
        <v>50</v>
      </c>
      <c r="E445" s="4">
        <v>100</v>
      </c>
      <c r="F445" s="4">
        <v>150</v>
      </c>
      <c r="G445" s="4">
        <v>200</v>
      </c>
      <c r="H445" s="4">
        <v>300</v>
      </c>
      <c r="I445" s="4">
        <v>400</v>
      </c>
      <c r="J445" s="4">
        <v>500</v>
      </c>
      <c r="K445" s="4">
        <v>600</v>
      </c>
      <c r="L445" s="4">
        <v>700</v>
      </c>
      <c r="M445" s="4">
        <v>800</v>
      </c>
    </row>
    <row r="446" spans="1:13" ht="15">
      <c r="A446" s="1" t="s">
        <v>808</v>
      </c>
      <c r="C446" s="4">
        <v>1</v>
      </c>
      <c r="D446" s="4">
        <v>0.775</v>
      </c>
      <c r="E446" s="4">
        <v>0.68</v>
      </c>
      <c r="F446" s="4">
        <v>0.615</v>
      </c>
      <c r="G446" s="4">
        <v>0.57</v>
      </c>
      <c r="H446" s="4">
        <v>0.495</v>
      </c>
      <c r="I446" s="4">
        <v>0.45</v>
      </c>
      <c r="J446" s="4">
        <v>0.426</v>
      </c>
      <c r="K446" s="4">
        <v>0.41</v>
      </c>
      <c r="L446" s="4">
        <v>0.4</v>
      </c>
      <c r="M446" s="4">
        <v>0.39</v>
      </c>
    </row>
    <row r="447" ht="15">
      <c r="A447" s="1" t="s">
        <v>809</v>
      </c>
    </row>
    <row r="448" ht="15">
      <c r="A448" s="1" t="s">
        <v>810</v>
      </c>
    </row>
    <row r="449" ht="15">
      <c r="A449" s="1" t="s">
        <v>811</v>
      </c>
    </row>
    <row r="450" ht="15">
      <c r="A450" s="1" t="s">
        <v>812</v>
      </c>
    </row>
    <row r="451" ht="15">
      <c r="A451" s="1" t="s">
        <v>813</v>
      </c>
    </row>
    <row r="452" ht="15">
      <c r="A452" s="1" t="s">
        <v>814</v>
      </c>
    </row>
    <row r="453" ht="15">
      <c r="A453" s="1" t="s">
        <v>815</v>
      </c>
    </row>
    <row r="454" ht="15">
      <c r="A454" s="1" t="s">
        <v>866</v>
      </c>
    </row>
    <row r="455" ht="15">
      <c r="A455" s="1" t="s">
        <v>867</v>
      </c>
    </row>
    <row r="456" ht="15">
      <c r="A456" s="1" t="s">
        <v>868</v>
      </c>
    </row>
    <row r="457" ht="15">
      <c r="B457" s="1" t="s">
        <v>75</v>
      </c>
    </row>
    <row r="458" ht="15">
      <c r="C458" s="1" t="s">
        <v>359</v>
      </c>
    </row>
    <row r="459" ht="15">
      <c r="G459" s="1" t="s">
        <v>192</v>
      </c>
    </row>
    <row r="460" spans="1:12" ht="15">
      <c r="A460" s="6" t="s">
        <v>839</v>
      </c>
      <c r="B460" s="4">
        <f>1/25</f>
        <v>0.04</v>
      </c>
      <c r="C460" s="4">
        <v>0.2</v>
      </c>
      <c r="D460" s="4">
        <v>0.3</v>
      </c>
      <c r="E460" s="4">
        <v>0.4</v>
      </c>
      <c r="F460" s="4">
        <v>0.6</v>
      </c>
      <c r="G460" s="4">
        <v>0.8</v>
      </c>
      <c r="H460" s="4">
        <v>1</v>
      </c>
      <c r="I460" s="4">
        <v>1.2</v>
      </c>
      <c r="J460" s="4">
        <v>1.4</v>
      </c>
      <c r="K460" s="4">
        <v>1.6</v>
      </c>
      <c r="L460" s="4">
        <v>1.8</v>
      </c>
    </row>
    <row r="461" spans="1:12" ht="15">
      <c r="A461" s="6" t="s">
        <v>869</v>
      </c>
      <c r="B461" s="4">
        <v>1</v>
      </c>
      <c r="C461" s="4">
        <v>1.49</v>
      </c>
      <c r="D461" s="4">
        <v>1.72</v>
      </c>
      <c r="E461" s="4">
        <v>1.96</v>
      </c>
      <c r="F461" s="4">
        <v>2.34</v>
      </c>
      <c r="G461" s="4">
        <v>2.68</v>
      </c>
      <c r="H461" s="4">
        <v>3</v>
      </c>
      <c r="I461" s="4">
        <v>3.3</v>
      </c>
      <c r="J461" s="4">
        <v>3.57</v>
      </c>
      <c r="K461" s="4">
        <v>3.8</v>
      </c>
      <c r="L461" s="4">
        <v>4</v>
      </c>
    </row>
    <row r="462" ht="15">
      <c r="A462" s="1" t="s">
        <v>870</v>
      </c>
    </row>
    <row r="463" ht="15">
      <c r="A463" s="1" t="s">
        <v>871</v>
      </c>
    </row>
    <row r="464" ht="15">
      <c r="A464" s="1" t="s">
        <v>872</v>
      </c>
    </row>
    <row r="465" ht="15">
      <c r="A465" s="1" t="s">
        <v>873</v>
      </c>
    </row>
    <row r="466" ht="15">
      <c r="A466" s="1" t="s">
        <v>874</v>
      </c>
    </row>
    <row r="467" ht="15">
      <c r="A467" s="1" t="s">
        <v>875</v>
      </c>
    </row>
    <row r="468" ht="15">
      <c r="A468" s="1" t="s">
        <v>876</v>
      </c>
    </row>
    <row r="469" ht="15">
      <c r="A469" s="1" t="s">
        <v>729</v>
      </c>
    </row>
    <row r="470" ht="15">
      <c r="A470" s="1" t="s">
        <v>730</v>
      </c>
    </row>
    <row r="471" ht="15">
      <c r="A471" s="1" t="s">
        <v>20</v>
      </c>
    </row>
    <row r="472" ht="15">
      <c r="A472" s="1" t="s">
        <v>21</v>
      </c>
    </row>
    <row r="473" ht="15">
      <c r="A473" s="1" t="s">
        <v>22</v>
      </c>
    </row>
    <row r="474" ht="15">
      <c r="A474" s="1" t="s">
        <v>23</v>
      </c>
    </row>
    <row r="475" ht="15">
      <c r="A475" s="1" t="s">
        <v>24</v>
      </c>
    </row>
    <row r="476" ht="15">
      <c r="A476" s="1" t="s">
        <v>25</v>
      </c>
    </row>
    <row r="477" ht="15">
      <c r="A477" s="1" t="s">
        <v>26</v>
      </c>
    </row>
    <row r="478" ht="15">
      <c r="A478" s="1" t="s">
        <v>27</v>
      </c>
    </row>
    <row r="479" ht="15">
      <c r="A479" s="1" t="s">
        <v>28</v>
      </c>
    </row>
    <row r="480" ht="15">
      <c r="A480" s="1" t="s">
        <v>339</v>
      </c>
    </row>
    <row r="481" ht="15">
      <c r="A481" s="1" t="s">
        <v>340</v>
      </c>
    </row>
    <row r="482" ht="15">
      <c r="A482" s="1" t="s">
        <v>448</v>
      </c>
    </row>
    <row r="483" ht="15">
      <c r="A483" s="1" t="s">
        <v>449</v>
      </c>
    </row>
    <row r="484" ht="15">
      <c r="A484" s="1" t="s">
        <v>450</v>
      </c>
    </row>
    <row r="485" ht="15">
      <c r="A485" s="1" t="s">
        <v>451</v>
      </c>
    </row>
    <row r="486" ht="15">
      <c r="A486" s="1" t="s">
        <v>452</v>
      </c>
    </row>
    <row r="487" ht="15">
      <c r="A487" s="1" t="s">
        <v>453</v>
      </c>
    </row>
    <row r="488" ht="15">
      <c r="A488" s="1" t="s">
        <v>454</v>
      </c>
    </row>
    <row r="489" ht="15">
      <c r="A489" s="1" t="s">
        <v>455</v>
      </c>
    </row>
    <row r="490" ht="15">
      <c r="A490" s="1" t="s">
        <v>456</v>
      </c>
    </row>
    <row r="491" ht="15">
      <c r="A491" s="1" t="s">
        <v>457</v>
      </c>
    </row>
    <row r="492" ht="15">
      <c r="A492" s="1" t="s">
        <v>458</v>
      </c>
    </row>
    <row r="493" ht="15">
      <c r="A493" s="1" t="s">
        <v>459</v>
      </c>
    </row>
    <row r="494" ht="15">
      <c r="A494" s="1" t="s">
        <v>460</v>
      </c>
    </row>
    <row r="495" ht="15">
      <c r="A495" s="1" t="s">
        <v>461</v>
      </c>
    </row>
    <row r="496" ht="15">
      <c r="A496" s="1" t="s">
        <v>462</v>
      </c>
    </row>
    <row r="497" ht="15">
      <c r="A497" s="1" t="s">
        <v>463</v>
      </c>
    </row>
    <row r="498" ht="15">
      <c r="A498" s="1" t="s">
        <v>299</v>
      </c>
    </row>
    <row r="499" ht="15">
      <c r="A499" s="1" t="s">
        <v>300</v>
      </c>
    </row>
    <row r="500" ht="15">
      <c r="A500" s="1" t="s">
        <v>301</v>
      </c>
    </row>
    <row r="501" ht="15">
      <c r="B501" s="1" t="s">
        <v>75</v>
      </c>
    </row>
    <row r="502" ht="15">
      <c r="C502" s="1" t="s">
        <v>360</v>
      </c>
    </row>
    <row r="503" ht="15">
      <c r="G503" s="1" t="s">
        <v>193</v>
      </c>
    </row>
    <row r="504" spans="1:9" ht="15">
      <c r="A504" s="6" t="s">
        <v>839</v>
      </c>
      <c r="B504" s="4">
        <v>0</v>
      </c>
      <c r="C504" s="4">
        <v>0.2</v>
      </c>
      <c r="D504" s="4">
        <v>0.33</v>
      </c>
      <c r="E504" s="4">
        <v>0.4</v>
      </c>
      <c r="F504" s="4">
        <v>0.6</v>
      </c>
      <c r="G504" s="4">
        <v>0.8</v>
      </c>
      <c r="H504" s="4">
        <v>1</v>
      </c>
      <c r="I504" s="4">
        <v>1.2</v>
      </c>
    </row>
    <row r="505" spans="1:9" ht="15">
      <c r="A505" s="6" t="s">
        <v>869</v>
      </c>
      <c r="B505" s="4">
        <v>1</v>
      </c>
      <c r="C505" s="4">
        <v>1</v>
      </c>
      <c r="D505" s="4">
        <v>1</v>
      </c>
      <c r="E505" s="4">
        <v>1.02</v>
      </c>
      <c r="F505" s="4">
        <v>1.17</v>
      </c>
      <c r="G505" s="4">
        <v>1.325</v>
      </c>
      <c r="H505" s="4">
        <v>1.53</v>
      </c>
      <c r="I505" s="4">
        <v>1.743</v>
      </c>
    </row>
    <row r="506" ht="15">
      <c r="A506" s="1" t="s">
        <v>302</v>
      </c>
    </row>
    <row r="507" ht="15">
      <c r="A507" s="1" t="s">
        <v>303</v>
      </c>
    </row>
    <row r="508" ht="15">
      <c r="A508" s="1" t="s">
        <v>304</v>
      </c>
    </row>
    <row r="509" ht="15">
      <c r="A509" s="1" t="s">
        <v>305</v>
      </c>
    </row>
    <row r="510" ht="15">
      <c r="A510" s="1" t="s">
        <v>306</v>
      </c>
    </row>
    <row r="511" ht="15">
      <c r="A511" s="1" t="s">
        <v>307</v>
      </c>
    </row>
    <row r="512" ht="15">
      <c r="A512" s="1" t="s">
        <v>308</v>
      </c>
    </row>
    <row r="513" ht="15">
      <c r="A513" s="1" t="s">
        <v>309</v>
      </c>
    </row>
    <row r="514" ht="15">
      <c r="A514" s="1" t="s">
        <v>310</v>
      </c>
    </row>
    <row r="515" ht="15">
      <c r="A515" s="1" t="s">
        <v>311</v>
      </c>
    </row>
    <row r="516" ht="15">
      <c r="A516" s="1" t="s">
        <v>312</v>
      </c>
    </row>
    <row r="517" ht="15">
      <c r="A517" s="1" t="s">
        <v>313</v>
      </c>
    </row>
    <row r="518" ht="15">
      <c r="A518" s="1" t="s">
        <v>314</v>
      </c>
    </row>
    <row r="519" ht="15">
      <c r="A519" s="1" t="s">
        <v>818</v>
      </c>
    </row>
    <row r="520" ht="15">
      <c r="A520" s="1" t="s">
        <v>819</v>
      </c>
    </row>
    <row r="521" ht="15">
      <c r="A521" s="1" t="s">
        <v>820</v>
      </c>
    </row>
    <row r="522" ht="15">
      <c r="A522" s="1" t="s">
        <v>821</v>
      </c>
    </row>
    <row r="523" ht="15">
      <c r="A523" s="1" t="s">
        <v>29</v>
      </c>
    </row>
    <row r="524" ht="15">
      <c r="A524" s="1" t="s">
        <v>30</v>
      </c>
    </row>
    <row r="525" ht="15">
      <c r="A525" s="1" t="s">
        <v>31</v>
      </c>
    </row>
    <row r="526" ht="15">
      <c r="A526" s="1" t="s">
        <v>32</v>
      </c>
    </row>
    <row r="527" ht="15">
      <c r="A527" s="1" t="s">
        <v>33</v>
      </c>
    </row>
    <row r="528" ht="15">
      <c r="A528" s="1" t="s">
        <v>34</v>
      </c>
    </row>
    <row r="529" ht="15">
      <c r="A529" s="1" t="s">
        <v>35</v>
      </c>
    </row>
    <row r="530" ht="15">
      <c r="A530" s="1" t="s">
        <v>36</v>
      </c>
    </row>
    <row r="531" ht="15">
      <c r="A531" s="1" t="s">
        <v>37</v>
      </c>
    </row>
    <row r="532" ht="15">
      <c r="A532" s="10" t="s">
        <v>613</v>
      </c>
    </row>
    <row r="533" ht="15">
      <c r="A533" s="10" t="s">
        <v>614</v>
      </c>
    </row>
    <row r="534" ht="15">
      <c r="A534" s="1" t="s">
        <v>615</v>
      </c>
    </row>
    <row r="535" spans="1:3" ht="15">
      <c r="A535" s="10" t="s">
        <v>616</v>
      </c>
      <c r="B535" s="4"/>
      <c r="C535" s="4"/>
    </row>
    <row r="536" spans="1:3" ht="15">
      <c r="A536" s="10" t="s">
        <v>617</v>
      </c>
      <c r="B536" s="4"/>
      <c r="C536" s="4"/>
    </row>
    <row r="537" spans="1:3" ht="15">
      <c r="A537" s="10" t="s">
        <v>618</v>
      </c>
      <c r="B537" s="4"/>
      <c r="C537" s="4"/>
    </row>
    <row r="538" ht="15">
      <c r="A538" s="10" t="s">
        <v>619</v>
      </c>
    </row>
    <row r="539" ht="15">
      <c r="A539" s="10" t="s">
        <v>620</v>
      </c>
    </row>
    <row r="540" ht="15">
      <c r="A540" s="10" t="s">
        <v>621</v>
      </c>
    </row>
    <row r="541" ht="15">
      <c r="A541" s="1" t="s">
        <v>622</v>
      </c>
    </row>
    <row r="542" ht="15">
      <c r="A542" s="10" t="s">
        <v>623</v>
      </c>
    </row>
    <row r="543" ht="15">
      <c r="A543" s="10" t="s">
        <v>624</v>
      </c>
    </row>
    <row r="544" spans="1:3" ht="15">
      <c r="A544" s="1" t="s">
        <v>625</v>
      </c>
      <c r="C544" s="10"/>
    </row>
    <row r="545" ht="15">
      <c r="A545" s="10" t="s">
        <v>626</v>
      </c>
    </row>
    <row r="546" ht="15">
      <c r="A546" s="10" t="s">
        <v>627</v>
      </c>
    </row>
    <row r="547" spans="1:3" ht="15">
      <c r="A547" s="1" t="s">
        <v>628</v>
      </c>
      <c r="C547" s="10"/>
    </row>
    <row r="548" ht="15">
      <c r="A548" s="10" t="s">
        <v>629</v>
      </c>
    </row>
    <row r="549" ht="15">
      <c r="A549" s="10" t="s">
        <v>630</v>
      </c>
    </row>
    <row r="550" ht="15">
      <c r="A550" s="10" t="s">
        <v>631</v>
      </c>
    </row>
    <row r="551" ht="15">
      <c r="A551" s="10" t="s">
        <v>632</v>
      </c>
    </row>
    <row r="552" ht="15">
      <c r="A552" s="10" t="s">
        <v>633</v>
      </c>
    </row>
    <row r="553" ht="15">
      <c r="A553" s="10" t="s">
        <v>634</v>
      </c>
    </row>
    <row r="554" ht="15">
      <c r="A554" s="10" t="s">
        <v>635</v>
      </c>
    </row>
    <row r="555" ht="15">
      <c r="A555" s="10" t="s">
        <v>636</v>
      </c>
    </row>
    <row r="556" ht="15">
      <c r="A556" s="10" t="s">
        <v>637</v>
      </c>
    </row>
    <row r="557" ht="15">
      <c r="A557" s="10" t="s">
        <v>638</v>
      </c>
    </row>
    <row r="558" ht="15">
      <c r="A558" s="10" t="s">
        <v>639</v>
      </c>
    </row>
    <row r="559" ht="15">
      <c r="A559" s="1" t="s">
        <v>892</v>
      </c>
    </row>
    <row r="560" ht="15">
      <c r="A560" s="1" t="s">
        <v>893</v>
      </c>
    </row>
    <row r="561" ht="15">
      <c r="A561" s="1" t="s">
        <v>278</v>
      </c>
    </row>
    <row r="562" ht="15">
      <c r="A562" s="1" t="s">
        <v>412</v>
      </c>
    </row>
    <row r="563" ht="15">
      <c r="A563" s="1" t="s">
        <v>725</v>
      </c>
    </row>
    <row r="564" ht="15">
      <c r="A564" s="1" t="s">
        <v>726</v>
      </c>
    </row>
    <row r="565" ht="15">
      <c r="A565" s="1" t="s">
        <v>727</v>
      </c>
    </row>
    <row r="566" ht="15">
      <c r="A566" s="1" t="s">
        <v>437</v>
      </c>
    </row>
    <row r="567" spans="5:9" ht="15">
      <c r="E567" s="1" t="s">
        <v>361</v>
      </c>
      <c r="I567" s="1" t="s">
        <v>199</v>
      </c>
    </row>
    <row r="568" spans="1:14" ht="15">
      <c r="A568" s="1" t="s">
        <v>438</v>
      </c>
      <c r="D568" s="4">
        <v>70</v>
      </c>
      <c r="E568" s="4">
        <v>78</v>
      </c>
      <c r="F568" s="4">
        <v>80</v>
      </c>
      <c r="G568" s="4">
        <v>85</v>
      </c>
      <c r="H568" s="4">
        <v>86</v>
      </c>
      <c r="I568" s="4">
        <v>88</v>
      </c>
      <c r="J568" s="4">
        <v>90</v>
      </c>
      <c r="K568" s="4">
        <v>92</v>
      </c>
      <c r="L568" s="4">
        <v>97</v>
      </c>
      <c r="M568" s="4">
        <v>106</v>
      </c>
      <c r="N568" s="4">
        <v>107</v>
      </c>
    </row>
    <row r="569" spans="1:14" ht="15">
      <c r="A569" s="1" t="s">
        <v>439</v>
      </c>
      <c r="E569" s="4">
        <v>0.25</v>
      </c>
      <c r="F569" s="4">
        <v>0.33</v>
      </c>
      <c r="G569" s="4">
        <v>0.31</v>
      </c>
      <c r="H569" s="4">
        <v>0.26</v>
      </c>
      <c r="I569" s="4">
        <v>0.2</v>
      </c>
      <c r="J569" s="4">
        <v>0.21</v>
      </c>
      <c r="K569" s="4">
        <v>0.1</v>
      </c>
      <c r="L569" s="4">
        <v>0.15</v>
      </c>
      <c r="M569" s="4">
        <v>0.075</v>
      </c>
      <c r="N569" s="4">
        <v>0.09</v>
      </c>
    </row>
    <row r="570" spans="1:14" ht="15">
      <c r="A570" s="1" t="s">
        <v>440</v>
      </c>
      <c r="E570" s="4">
        <f aca="true" t="shared" si="9" ref="E570:N570">91236*(E568/10)^-6</f>
        <v>0.4051339332520383</v>
      </c>
      <c r="F570" s="4">
        <f t="shared" si="9"/>
        <v>0.3480377197265625</v>
      </c>
      <c r="G570" s="4">
        <f t="shared" si="9"/>
        <v>0.24190936543775393</v>
      </c>
      <c r="H570" s="4">
        <f t="shared" si="9"/>
        <v>0.22551504935719763</v>
      </c>
      <c r="I570" s="4">
        <f t="shared" si="9"/>
        <v>0.19645821946100775</v>
      </c>
      <c r="J570" s="4">
        <f t="shared" si="9"/>
        <v>0.1716766301433273</v>
      </c>
      <c r="K570" s="4">
        <f t="shared" si="9"/>
        <v>0.15046631065592486</v>
      </c>
      <c r="L570" s="4">
        <f t="shared" si="9"/>
        <v>0.10953069186013846</v>
      </c>
      <c r="M570" s="4">
        <f t="shared" si="9"/>
        <v>0.06431777986755433</v>
      </c>
      <c r="N570" s="4">
        <f t="shared" si="9"/>
        <v>0.06079439913212338</v>
      </c>
    </row>
    <row r="571" spans="1:14" ht="15">
      <c r="A571" s="1" t="s">
        <v>441</v>
      </c>
      <c r="E571" s="4">
        <f aca="true" t="shared" si="10" ref="E571:N571">10*(E569/91236)^(-1/6)</f>
        <v>84.53522338920371</v>
      </c>
      <c r="F571" s="4">
        <f t="shared" si="10"/>
        <v>80.71273231494565</v>
      </c>
      <c r="G571" s="4">
        <f t="shared" si="10"/>
        <v>81.55816084608222</v>
      </c>
      <c r="H571" s="4">
        <f t="shared" si="10"/>
        <v>83.9844369123266</v>
      </c>
      <c r="I571" s="4">
        <f t="shared" si="10"/>
        <v>87.73833194664732</v>
      </c>
      <c r="J571" s="4">
        <f t="shared" si="10"/>
        <v>87.02776365416979</v>
      </c>
      <c r="K571" s="4">
        <f t="shared" si="10"/>
        <v>98.48294779208143</v>
      </c>
      <c r="L571" s="4">
        <f t="shared" si="10"/>
        <v>92.04760568471653</v>
      </c>
      <c r="M571" s="4">
        <f t="shared" si="10"/>
        <v>103.31994401884039</v>
      </c>
      <c r="N571" s="4">
        <f t="shared" si="10"/>
        <v>100.22759002221015</v>
      </c>
    </row>
    <row r="573" ht="15">
      <c r="A573" s="1" t="s">
        <v>442</v>
      </c>
    </row>
    <row r="574" ht="15">
      <c r="A574" s="1" t="s">
        <v>443</v>
      </c>
    </row>
    <row r="575" ht="15">
      <c r="A575" s="1" t="s">
        <v>444</v>
      </c>
    </row>
    <row r="576" ht="15">
      <c r="A576" s="1" t="s">
        <v>445</v>
      </c>
    </row>
    <row r="577" ht="19.5">
      <c r="A577" s="1" t="s">
        <v>883</v>
      </c>
    </row>
    <row r="578" ht="19.5">
      <c r="A578" s="1" t="s">
        <v>884</v>
      </c>
    </row>
    <row r="579" ht="15">
      <c r="A579" s="10" t="s">
        <v>640</v>
      </c>
    </row>
    <row r="580" ht="15">
      <c r="A580" s="10" t="s">
        <v>446</v>
      </c>
    </row>
    <row r="581" ht="15">
      <c r="A581" s="1" t="s">
        <v>447</v>
      </c>
    </row>
    <row r="582" ht="15">
      <c r="A582" s="1" t="s">
        <v>226</v>
      </c>
    </row>
    <row r="583" ht="15">
      <c r="A583" s="1" t="s">
        <v>227</v>
      </c>
    </row>
    <row r="584" ht="15">
      <c r="A584" s="1" t="s">
        <v>228</v>
      </c>
    </row>
    <row r="585" ht="15">
      <c r="A585" s="1" t="s">
        <v>229</v>
      </c>
    </row>
    <row r="586" ht="15">
      <c r="A586" s="1" t="s">
        <v>230</v>
      </c>
    </row>
    <row r="587" ht="15">
      <c r="A587" s="1" t="s">
        <v>231</v>
      </c>
    </row>
    <row r="588" ht="15">
      <c r="A588" s="1" t="s">
        <v>232</v>
      </c>
    </row>
    <row r="589" ht="15">
      <c r="A589" s="1" t="s">
        <v>233</v>
      </c>
    </row>
    <row r="590" ht="15">
      <c r="A590" s="1" t="s">
        <v>234</v>
      </c>
    </row>
    <row r="591" ht="15">
      <c r="A591" s="1" t="s">
        <v>235</v>
      </c>
    </row>
    <row r="592" ht="15">
      <c r="A592" s="1" t="s">
        <v>236</v>
      </c>
    </row>
    <row r="593" ht="15">
      <c r="A593" s="1" t="s">
        <v>237</v>
      </c>
    </row>
    <row r="594" ht="15">
      <c r="A594" s="1" t="s">
        <v>238</v>
      </c>
    </row>
    <row r="595" ht="15">
      <c r="A595" s="1" t="s">
        <v>239</v>
      </c>
    </row>
    <row r="596" ht="15">
      <c r="A596" s="1" t="s">
        <v>266</v>
      </c>
    </row>
    <row r="597" ht="15">
      <c r="A597" s="1" t="s">
        <v>267</v>
      </c>
    </row>
    <row r="598" ht="15">
      <c r="A598" s="1" t="s">
        <v>268</v>
      </c>
    </row>
    <row r="599" ht="15">
      <c r="A599" s="1" t="s">
        <v>269</v>
      </c>
    </row>
    <row r="600" ht="15">
      <c r="A600" s="1" t="s">
        <v>270</v>
      </c>
    </row>
    <row r="601" spans="4:9" ht="15">
      <c r="D601" s="1" t="s">
        <v>361</v>
      </c>
      <c r="I601" s="1" t="s">
        <v>200</v>
      </c>
    </row>
    <row r="602" spans="1:12" ht="15">
      <c r="A602" s="1" t="s">
        <v>271</v>
      </c>
      <c r="C602" s="4">
        <v>0</v>
      </c>
      <c r="D602" s="4">
        <v>0.12</v>
      </c>
      <c r="E602" s="4">
        <v>0.18</v>
      </c>
      <c r="F602" s="4">
        <v>0.18</v>
      </c>
      <c r="G602" s="4">
        <v>0.23</v>
      </c>
      <c r="H602" s="4">
        <v>0.28</v>
      </c>
      <c r="I602" s="4">
        <v>0.3</v>
      </c>
      <c r="J602" s="4">
        <v>0.32</v>
      </c>
      <c r="K602" s="4">
        <v>0.37</v>
      </c>
      <c r="L602" s="4">
        <v>1</v>
      </c>
    </row>
    <row r="603" spans="1:12" ht="15">
      <c r="A603" s="1" t="s">
        <v>272</v>
      </c>
      <c r="C603" s="4">
        <v>0</v>
      </c>
      <c r="D603" s="4">
        <v>2600</v>
      </c>
      <c r="E603" s="4">
        <v>3000</v>
      </c>
      <c r="F603" s="4">
        <v>4000</v>
      </c>
      <c r="G603" s="4">
        <v>4000</v>
      </c>
      <c r="H603" s="4">
        <v>6000</v>
      </c>
      <c r="I603" s="4">
        <v>5050</v>
      </c>
      <c r="J603" s="4">
        <v>7000</v>
      </c>
      <c r="K603" s="4">
        <v>7300</v>
      </c>
      <c r="L603" s="4">
        <v>20000</v>
      </c>
    </row>
    <row r="604" spans="1:12" ht="15">
      <c r="A604" s="1" t="s">
        <v>273</v>
      </c>
      <c r="C604" s="4">
        <f aca="true" t="shared" si="11" ref="C604:L604">C603/20000</f>
        <v>0</v>
      </c>
      <c r="D604" s="4">
        <f t="shared" si="11"/>
        <v>0.13</v>
      </c>
      <c r="E604" s="4">
        <f t="shared" si="11"/>
        <v>0.15</v>
      </c>
      <c r="F604" s="4">
        <f t="shared" si="11"/>
        <v>0.2</v>
      </c>
      <c r="G604" s="4">
        <f t="shared" si="11"/>
        <v>0.2</v>
      </c>
      <c r="H604" s="4">
        <f t="shared" si="11"/>
        <v>0.3</v>
      </c>
      <c r="I604" s="4">
        <f t="shared" si="11"/>
        <v>0.2525</v>
      </c>
      <c r="J604" s="4">
        <f t="shared" si="11"/>
        <v>0.35</v>
      </c>
      <c r="K604" s="4">
        <f t="shared" si="11"/>
        <v>0.365</v>
      </c>
      <c r="L604" s="4">
        <f t="shared" si="11"/>
        <v>1</v>
      </c>
    </row>
    <row r="605" spans="1:12" ht="15">
      <c r="A605" s="1" t="s">
        <v>786</v>
      </c>
      <c r="C605" s="4">
        <f aca="true" t="shared" si="12" ref="C605:L605">C602</f>
        <v>0</v>
      </c>
      <c r="D605" s="4">
        <f t="shared" si="12"/>
        <v>0.12</v>
      </c>
      <c r="E605" s="4">
        <f t="shared" si="12"/>
        <v>0.18</v>
      </c>
      <c r="F605" s="4">
        <f t="shared" si="12"/>
        <v>0.18</v>
      </c>
      <c r="G605" s="4">
        <f t="shared" si="12"/>
        <v>0.23</v>
      </c>
      <c r="H605" s="4">
        <f t="shared" si="12"/>
        <v>0.28</v>
      </c>
      <c r="I605" s="4">
        <f t="shared" si="12"/>
        <v>0.3</v>
      </c>
      <c r="J605" s="4">
        <f t="shared" si="12"/>
        <v>0.32</v>
      </c>
      <c r="K605" s="4">
        <f t="shared" si="12"/>
        <v>0.37</v>
      </c>
      <c r="L605" s="4">
        <f t="shared" si="12"/>
        <v>1</v>
      </c>
    </row>
    <row r="607" ht="15">
      <c r="A607" s="1" t="s">
        <v>274</v>
      </c>
    </row>
    <row r="608" ht="15">
      <c r="A608" s="1" t="s">
        <v>275</v>
      </c>
    </row>
    <row r="609" ht="15">
      <c r="A609" s="1" t="s">
        <v>276</v>
      </c>
    </row>
    <row r="610" ht="15">
      <c r="A610" s="1" t="s">
        <v>277</v>
      </c>
    </row>
    <row r="611" ht="15">
      <c r="A611" s="1" t="s">
        <v>282</v>
      </c>
    </row>
    <row r="612" ht="15">
      <c r="A612" s="1" t="s">
        <v>283</v>
      </c>
    </row>
    <row r="613" ht="15">
      <c r="C613" s="1" t="s">
        <v>641</v>
      </c>
    </row>
    <row r="614" ht="15">
      <c r="A614" s="1" t="s">
        <v>284</v>
      </c>
    </row>
    <row r="615" ht="15">
      <c r="A615" s="1" t="s">
        <v>285</v>
      </c>
    </row>
    <row r="616" ht="19.5">
      <c r="A616" s="1" t="s">
        <v>885</v>
      </c>
    </row>
    <row r="617" ht="15">
      <c r="A617" s="1" t="s">
        <v>286</v>
      </c>
    </row>
    <row r="618" ht="15">
      <c r="A618" s="1" t="s">
        <v>287</v>
      </c>
    </row>
    <row r="619" ht="15">
      <c r="A619" s="1" t="s">
        <v>288</v>
      </c>
    </row>
    <row r="620" ht="15">
      <c r="A620" s="1" t="s">
        <v>289</v>
      </c>
    </row>
    <row r="621" spans="1:22" ht="15">
      <c r="A621" s="1" t="s">
        <v>290</v>
      </c>
      <c r="V621" s="1" t="s">
        <v>77</v>
      </c>
    </row>
    <row r="622" spans="1:22" ht="15">
      <c r="A622" s="1" t="s">
        <v>291</v>
      </c>
      <c r="V622" s="1" t="s">
        <v>78</v>
      </c>
    </row>
    <row r="623" ht="15">
      <c r="I623" s="1" t="s">
        <v>201</v>
      </c>
    </row>
    <row r="624" spans="1:23" ht="15">
      <c r="A624" s="3" t="s">
        <v>292</v>
      </c>
      <c r="B624" s="3" t="s">
        <v>163</v>
      </c>
      <c r="C624" s="4">
        <v>90</v>
      </c>
      <c r="D624" s="4">
        <v>100</v>
      </c>
      <c r="E624" s="4">
        <v>120</v>
      </c>
      <c r="F624" s="4">
        <v>145</v>
      </c>
      <c r="G624" s="4">
        <v>175</v>
      </c>
      <c r="H624" s="4">
        <v>210</v>
      </c>
      <c r="I624" s="4">
        <v>250</v>
      </c>
      <c r="J624" s="4">
        <v>290</v>
      </c>
      <c r="K624" s="4">
        <v>330</v>
      </c>
      <c r="L624" s="4">
        <v>370</v>
      </c>
      <c r="M624" s="4">
        <v>410</v>
      </c>
      <c r="N624" s="4">
        <v>500</v>
      </c>
      <c r="O624" s="4">
        <v>700</v>
      </c>
      <c r="P624" s="4">
        <v>1000</v>
      </c>
      <c r="Q624" s="4">
        <v>1500</v>
      </c>
      <c r="R624" s="4">
        <v>2000</v>
      </c>
      <c r="S624" s="4">
        <v>2500</v>
      </c>
      <c r="T624" s="4">
        <v>3000</v>
      </c>
      <c r="U624" s="3" t="s">
        <v>204</v>
      </c>
      <c r="V624" s="3" t="s">
        <v>162</v>
      </c>
      <c r="W624" s="3" t="s">
        <v>161</v>
      </c>
    </row>
    <row r="625" spans="1:23" ht="15">
      <c r="A625" s="4">
        <v>0</v>
      </c>
      <c r="B625" s="3" t="s">
        <v>160</v>
      </c>
      <c r="C625" s="4">
        <v>1</v>
      </c>
      <c r="D625" s="4">
        <v>1.01</v>
      </c>
      <c r="E625" s="4">
        <v>1.03</v>
      </c>
      <c r="F625" s="4">
        <v>1.052</v>
      </c>
      <c r="G625" s="4">
        <v>1.08</v>
      </c>
      <c r="H625" s="4">
        <v>1.11</v>
      </c>
      <c r="I625" s="4">
        <v>1.15</v>
      </c>
      <c r="J625" s="4">
        <v>1.19</v>
      </c>
      <c r="K625" s="4">
        <v>1.23</v>
      </c>
      <c r="L625" s="4">
        <v>1.27</v>
      </c>
      <c r="M625" s="4">
        <v>1.31</v>
      </c>
      <c r="N625" s="4">
        <v>1.4</v>
      </c>
      <c r="O625" s="4">
        <v>1.6</v>
      </c>
      <c r="P625" s="4">
        <v>1.91</v>
      </c>
      <c r="Q625" s="4">
        <v>2.41</v>
      </c>
      <c r="R625" s="4">
        <v>2.88</v>
      </c>
      <c r="S625" s="4">
        <v>3.33</v>
      </c>
      <c r="T625" s="5">
        <v>3.814</v>
      </c>
      <c r="U625" s="4">
        <v>90</v>
      </c>
      <c r="V625" s="4">
        <f aca="true" t="shared" si="13" ref="V625:V635">(T625-1)/(3000-U625)</f>
        <v>0.0009670103092783506</v>
      </c>
      <c r="W625" s="4">
        <f aca="true" t="shared" si="14" ref="W625:W635">T625-V625*3000</f>
        <v>0.9129690721649482</v>
      </c>
    </row>
    <row r="626" spans="1:23" ht="15">
      <c r="A626" s="4">
        <v>0.1</v>
      </c>
      <c r="B626" s="3" t="s">
        <v>160</v>
      </c>
      <c r="D626" s="4">
        <v>1</v>
      </c>
      <c r="E626" s="4">
        <v>1.02</v>
      </c>
      <c r="F626" s="4">
        <v>1.04</v>
      </c>
      <c r="G626" s="4">
        <v>1.07</v>
      </c>
      <c r="H626" s="4">
        <v>1.1</v>
      </c>
      <c r="I626" s="4">
        <v>1.135</v>
      </c>
      <c r="J626" s="4">
        <v>1.17</v>
      </c>
      <c r="K626" s="4">
        <v>1.21</v>
      </c>
      <c r="L626" s="4">
        <v>1.247</v>
      </c>
      <c r="M626" s="4">
        <v>1.285</v>
      </c>
      <c r="N626" s="4">
        <v>1.37</v>
      </c>
      <c r="O626" s="4">
        <v>1.57</v>
      </c>
      <c r="P626" s="4">
        <v>1.87</v>
      </c>
      <c r="Q626" s="4">
        <v>2.36</v>
      </c>
      <c r="R626" s="4">
        <v>2.81</v>
      </c>
      <c r="S626" s="4">
        <v>3.23</v>
      </c>
      <c r="T626" s="5">
        <v>3.71</v>
      </c>
      <c r="U626" s="4">
        <v>100</v>
      </c>
      <c r="V626" s="4">
        <f t="shared" si="13"/>
        <v>0.0009344827586206896</v>
      </c>
      <c r="W626" s="4">
        <f t="shared" si="14"/>
        <v>0.9065517241379308</v>
      </c>
    </row>
    <row r="627" spans="1:23" ht="15">
      <c r="A627" s="4">
        <v>0.2</v>
      </c>
      <c r="B627" s="3" t="s">
        <v>160</v>
      </c>
      <c r="E627" s="4">
        <v>1</v>
      </c>
      <c r="F627" s="4">
        <v>1.02</v>
      </c>
      <c r="G627" s="4">
        <v>1.05</v>
      </c>
      <c r="H627" s="4">
        <v>1.08</v>
      </c>
      <c r="I627" s="4">
        <v>1.115</v>
      </c>
      <c r="J627" s="4">
        <v>1.15</v>
      </c>
      <c r="K627" s="4">
        <v>1.19</v>
      </c>
      <c r="L627" s="4">
        <v>1.225</v>
      </c>
      <c r="M627" s="4">
        <v>1.26</v>
      </c>
      <c r="N627" s="4">
        <v>1.34</v>
      </c>
      <c r="O627" s="4">
        <v>1.53</v>
      </c>
      <c r="P627" s="4">
        <v>1.81</v>
      </c>
      <c r="Q627" s="4">
        <v>2.25</v>
      </c>
      <c r="R627" s="4">
        <v>2.675</v>
      </c>
      <c r="S627" s="4">
        <v>3.1</v>
      </c>
      <c r="T627" s="5">
        <v>3.56</v>
      </c>
      <c r="U627" s="4">
        <v>120</v>
      </c>
      <c r="V627" s="4">
        <f t="shared" si="13"/>
        <v>0.0008888888888888889</v>
      </c>
      <c r="W627" s="4">
        <f t="shared" si="14"/>
        <v>0.8933333333333331</v>
      </c>
    </row>
    <row r="628" spans="1:23" ht="15">
      <c r="A628" s="4">
        <v>0.3</v>
      </c>
      <c r="B628" s="3" t="s">
        <v>160</v>
      </c>
      <c r="F628" s="4">
        <v>1</v>
      </c>
      <c r="G628" s="4">
        <v>1.025</v>
      </c>
      <c r="H628" s="4">
        <v>1.055</v>
      </c>
      <c r="I628" s="4">
        <v>1.09</v>
      </c>
      <c r="J628" s="4">
        <v>1.125</v>
      </c>
      <c r="K628" s="4">
        <v>1.16</v>
      </c>
      <c r="L628" s="4">
        <v>1.195</v>
      </c>
      <c r="M628" s="4">
        <v>1.23</v>
      </c>
      <c r="N628" s="4">
        <v>1.305</v>
      </c>
      <c r="O628" s="4">
        <v>1.47</v>
      </c>
      <c r="P628" s="4">
        <v>1.72</v>
      </c>
      <c r="Q628" s="4">
        <v>2.13</v>
      </c>
      <c r="R628" s="4">
        <v>2.53</v>
      </c>
      <c r="S628" s="4">
        <v>2.94</v>
      </c>
      <c r="T628" s="4">
        <v>3.37</v>
      </c>
      <c r="U628" s="4">
        <v>145</v>
      </c>
      <c r="V628" s="4">
        <f t="shared" si="13"/>
        <v>0.000830122591943958</v>
      </c>
      <c r="W628" s="4">
        <f t="shared" si="14"/>
        <v>0.8796322241681263</v>
      </c>
    </row>
    <row r="629" spans="1:23" ht="15">
      <c r="A629" s="4">
        <v>0.4</v>
      </c>
      <c r="B629" s="3" t="s">
        <v>160</v>
      </c>
      <c r="G629" s="4">
        <v>1</v>
      </c>
      <c r="H629" s="4">
        <v>1.028</v>
      </c>
      <c r="I629" s="4">
        <v>1.06</v>
      </c>
      <c r="J629" s="4">
        <v>1.09</v>
      </c>
      <c r="K629" s="4">
        <v>1.122</v>
      </c>
      <c r="L629" s="4">
        <v>1.152</v>
      </c>
      <c r="M629" s="4">
        <v>1.185</v>
      </c>
      <c r="N629" s="4">
        <v>1.25</v>
      </c>
      <c r="O629" s="4">
        <v>1.4</v>
      </c>
      <c r="P629" s="4">
        <v>1.61</v>
      </c>
      <c r="Q629" s="4">
        <v>1.98</v>
      </c>
      <c r="R629" s="4">
        <v>2.36</v>
      </c>
      <c r="S629" s="4">
        <v>2.77</v>
      </c>
      <c r="T629" s="4">
        <v>3.165</v>
      </c>
      <c r="U629" s="4">
        <v>175</v>
      </c>
      <c r="V629" s="4">
        <f t="shared" si="13"/>
        <v>0.0007663716814159292</v>
      </c>
      <c r="W629" s="4">
        <f t="shared" si="14"/>
        <v>0.8658849557522124</v>
      </c>
    </row>
    <row r="630" spans="1:23" ht="15">
      <c r="A630" s="4">
        <v>0.5</v>
      </c>
      <c r="B630" s="3" t="s">
        <v>160</v>
      </c>
      <c r="H630" s="4">
        <v>1</v>
      </c>
      <c r="I630" s="4">
        <v>1.023</v>
      </c>
      <c r="J630" s="4">
        <v>1.048</v>
      </c>
      <c r="K630" s="4">
        <v>1.075</v>
      </c>
      <c r="L630" s="4">
        <v>1.1</v>
      </c>
      <c r="M630" s="4">
        <v>1.125</v>
      </c>
      <c r="N630" s="4">
        <v>1.18</v>
      </c>
      <c r="O630" s="4">
        <v>1.32</v>
      </c>
      <c r="P630" s="4">
        <v>1.51</v>
      </c>
      <c r="Q630" s="4">
        <v>1.85</v>
      </c>
      <c r="R630" s="4">
        <v>2.2</v>
      </c>
      <c r="S630" s="4">
        <v>2.56</v>
      </c>
      <c r="T630" s="4">
        <v>2.92</v>
      </c>
      <c r="U630" s="4">
        <v>210</v>
      </c>
      <c r="V630" s="4">
        <f t="shared" si="13"/>
        <v>0.0006881720430107526</v>
      </c>
      <c r="W630" s="4">
        <f t="shared" si="14"/>
        <v>0.8554838709677419</v>
      </c>
    </row>
    <row r="631" spans="1:23" ht="15">
      <c r="A631" s="4">
        <v>0.6</v>
      </c>
      <c r="B631" s="3" t="s">
        <v>160</v>
      </c>
      <c r="I631" s="4">
        <v>1</v>
      </c>
      <c r="J631" s="4">
        <v>1.02</v>
      </c>
      <c r="K631" s="4">
        <v>1.045</v>
      </c>
      <c r="L631" s="4">
        <v>1.067</v>
      </c>
      <c r="M631" s="4">
        <v>1.09</v>
      </c>
      <c r="N631" s="4">
        <v>1.14</v>
      </c>
      <c r="O631" s="4">
        <v>1.27</v>
      </c>
      <c r="P631" s="4">
        <v>1.44</v>
      </c>
      <c r="Q631" s="4">
        <v>1.74</v>
      </c>
      <c r="R631" s="4">
        <v>2.03</v>
      </c>
      <c r="S631" s="4">
        <v>2.36</v>
      </c>
      <c r="T631" s="4">
        <v>2.69</v>
      </c>
      <c r="U631" s="4">
        <v>250</v>
      </c>
      <c r="V631" s="4">
        <f t="shared" si="13"/>
        <v>0.0006145454545454545</v>
      </c>
      <c r="W631" s="4">
        <f t="shared" si="14"/>
        <v>0.8463636363636364</v>
      </c>
    </row>
    <row r="632" spans="1:23" ht="15">
      <c r="A632" s="4">
        <v>0.7</v>
      </c>
      <c r="B632" s="3" t="s">
        <v>160</v>
      </c>
      <c r="J632" s="4">
        <v>1</v>
      </c>
      <c r="K632" s="4">
        <v>1.021</v>
      </c>
      <c r="L632" s="4">
        <v>1.04</v>
      </c>
      <c r="M632" s="4">
        <v>1.06</v>
      </c>
      <c r="N632" s="4">
        <v>1.11</v>
      </c>
      <c r="O632" s="4">
        <v>1.22</v>
      </c>
      <c r="P632" s="4">
        <v>1.37</v>
      </c>
      <c r="Q632" s="4">
        <v>1.645</v>
      </c>
      <c r="R632" s="4">
        <v>1.9</v>
      </c>
      <c r="S632" s="4">
        <v>2.18</v>
      </c>
      <c r="T632" s="4">
        <v>2.47</v>
      </c>
      <c r="U632" s="4">
        <v>290</v>
      </c>
      <c r="V632" s="4">
        <f t="shared" si="13"/>
        <v>0.0005424354243542437</v>
      </c>
      <c r="W632" s="4">
        <f t="shared" si="14"/>
        <v>0.8426937269372692</v>
      </c>
    </row>
    <row r="633" spans="1:23" ht="15">
      <c r="A633" s="4">
        <v>0.8</v>
      </c>
      <c r="B633" s="3" t="s">
        <v>160</v>
      </c>
      <c r="K633" s="4">
        <v>1</v>
      </c>
      <c r="L633" s="4">
        <v>1.02</v>
      </c>
      <c r="M633" s="4">
        <v>1.04</v>
      </c>
      <c r="N633" s="4">
        <v>1.08</v>
      </c>
      <c r="O633" s="4">
        <v>1.175</v>
      </c>
      <c r="P633" s="4">
        <v>1.31</v>
      </c>
      <c r="Q633" s="4">
        <v>1.56</v>
      </c>
      <c r="R633" s="4">
        <v>1.8</v>
      </c>
      <c r="S633" s="4">
        <v>2.055</v>
      </c>
      <c r="T633" s="4">
        <v>2.32</v>
      </c>
      <c r="U633" s="4">
        <v>330</v>
      </c>
      <c r="V633" s="4">
        <f t="shared" si="13"/>
        <v>0.0004943820224719101</v>
      </c>
      <c r="W633" s="4">
        <f t="shared" si="14"/>
        <v>0.8368539325842694</v>
      </c>
    </row>
    <row r="634" spans="1:23" ht="15">
      <c r="A634" s="4">
        <v>0.9</v>
      </c>
      <c r="B634" s="3" t="s">
        <v>160</v>
      </c>
      <c r="L634" s="4">
        <v>1</v>
      </c>
      <c r="M634" s="4">
        <v>1.018</v>
      </c>
      <c r="N634" s="4">
        <v>1.06</v>
      </c>
      <c r="O634" s="4">
        <v>1.145</v>
      </c>
      <c r="P634" s="4">
        <v>1.27</v>
      </c>
      <c r="Q634" s="4">
        <v>1.5</v>
      </c>
      <c r="R634" s="4">
        <v>1.72</v>
      </c>
      <c r="S634" s="4">
        <v>1.94</v>
      </c>
      <c r="T634" s="4">
        <v>2.19</v>
      </c>
      <c r="U634" s="4">
        <v>370</v>
      </c>
      <c r="V634" s="4">
        <f t="shared" si="13"/>
        <v>0.0004524714828897338</v>
      </c>
      <c r="W634" s="4">
        <f t="shared" si="14"/>
        <v>0.8325855513307985</v>
      </c>
    </row>
    <row r="635" spans="1:23" ht="15">
      <c r="A635" s="4">
        <v>1</v>
      </c>
      <c r="B635" s="3" t="s">
        <v>160</v>
      </c>
      <c r="M635" s="4">
        <v>1</v>
      </c>
      <c r="N635" s="4">
        <v>1.045</v>
      </c>
      <c r="O635" s="4">
        <v>1.12</v>
      </c>
      <c r="P635" s="4">
        <v>1.23</v>
      </c>
      <c r="Q635" s="4">
        <v>1.43</v>
      </c>
      <c r="R635" s="4">
        <v>1.64</v>
      </c>
      <c r="S635" s="4">
        <v>1.84</v>
      </c>
      <c r="T635" s="4">
        <v>2.08</v>
      </c>
      <c r="U635" s="4">
        <v>410</v>
      </c>
      <c r="V635" s="4">
        <f t="shared" si="13"/>
        <v>0.000416988416988417</v>
      </c>
      <c r="W635" s="4">
        <f t="shared" si="14"/>
        <v>0.8290347490347489</v>
      </c>
    </row>
    <row r="636" spans="1:4" ht="15">
      <c r="A636" s="1" t="s">
        <v>293</v>
      </c>
      <c r="C636" s="1" t="s">
        <v>362</v>
      </c>
      <c r="D636" s="1" t="s">
        <v>370</v>
      </c>
    </row>
    <row r="637" ht="15">
      <c r="A637" s="3" t="s">
        <v>294</v>
      </c>
    </row>
    <row r="638" spans="1:20" ht="15">
      <c r="A638" s="4">
        <v>0.2</v>
      </c>
      <c r="B638" s="3" t="s">
        <v>160</v>
      </c>
      <c r="O638" s="4">
        <v>1.51</v>
      </c>
      <c r="P638" s="4">
        <v>1.705</v>
      </c>
      <c r="Q638" s="4">
        <v>1.99</v>
      </c>
      <c r="R638" s="4">
        <v>2.11</v>
      </c>
      <c r="S638" s="4">
        <v>2.17</v>
      </c>
      <c r="T638" s="4">
        <v>2.22</v>
      </c>
    </row>
    <row r="639" spans="1:20" ht="15">
      <c r="A639" s="4">
        <v>0.35</v>
      </c>
      <c r="B639" s="3" t="s">
        <v>160</v>
      </c>
      <c r="O639" s="4">
        <v>1.497</v>
      </c>
      <c r="P639" s="4">
        <v>1.68</v>
      </c>
      <c r="Q639" s="4">
        <v>1.93</v>
      </c>
      <c r="R639" s="4">
        <v>2.05</v>
      </c>
      <c r="S639" s="4">
        <v>2.11</v>
      </c>
      <c r="T639" s="4">
        <v>2.15</v>
      </c>
    </row>
    <row r="640" spans="1:20" ht="15">
      <c r="A640" s="4">
        <v>0.5</v>
      </c>
      <c r="B640" s="3" t="s">
        <v>160</v>
      </c>
      <c r="O640" s="4">
        <v>1.48</v>
      </c>
      <c r="P640" s="4">
        <v>1.65</v>
      </c>
      <c r="Q640" s="4">
        <v>1.875</v>
      </c>
      <c r="R640" s="4">
        <v>2</v>
      </c>
      <c r="S640" s="4">
        <v>2.05</v>
      </c>
      <c r="T640" s="4">
        <v>2.07</v>
      </c>
    </row>
    <row r="641" spans="1:5" ht="15">
      <c r="A641" s="1" t="s">
        <v>295</v>
      </c>
      <c r="E641" s="1" t="s">
        <v>642</v>
      </c>
    </row>
    <row r="642" ht="15">
      <c r="A642" s="1" t="s">
        <v>320</v>
      </c>
    </row>
    <row r="643" ht="15">
      <c r="A643" s="1" t="s">
        <v>321</v>
      </c>
    </row>
    <row r="644" ht="15">
      <c r="A644" s="1" t="s">
        <v>322</v>
      </c>
    </row>
    <row r="645" ht="15">
      <c r="A645" s="1" t="s">
        <v>323</v>
      </c>
    </row>
    <row r="646" ht="15">
      <c r="A646" s="1" t="s">
        <v>324</v>
      </c>
    </row>
    <row r="647" ht="15">
      <c r="A647" s="1" t="s">
        <v>325</v>
      </c>
    </row>
    <row r="648" ht="15">
      <c r="A648" s="1" t="s">
        <v>326</v>
      </c>
    </row>
    <row r="649" ht="15">
      <c r="A649" s="1" t="s">
        <v>327</v>
      </c>
    </row>
    <row r="650" ht="15">
      <c r="A650" s="1" t="s">
        <v>328</v>
      </c>
    </row>
    <row r="651" ht="15">
      <c r="A651" s="1" t="s">
        <v>329</v>
      </c>
    </row>
    <row r="652" ht="15">
      <c r="A652" s="1" t="s">
        <v>330</v>
      </c>
    </row>
    <row r="653" ht="15">
      <c r="A653" s="1" t="s">
        <v>331</v>
      </c>
    </row>
    <row r="654" ht="15">
      <c r="A654" s="1" t="s">
        <v>332</v>
      </c>
    </row>
    <row r="655" ht="15">
      <c r="A655" s="1" t="s">
        <v>333</v>
      </c>
    </row>
    <row r="656" ht="15">
      <c r="A656" s="1" t="s">
        <v>334</v>
      </c>
    </row>
    <row r="657" ht="15">
      <c r="A657" s="1" t="s">
        <v>335</v>
      </c>
    </row>
    <row r="658" ht="15">
      <c r="A658" s="1" t="s">
        <v>643</v>
      </c>
    </row>
    <row r="659" ht="15">
      <c r="A659" s="1" t="s">
        <v>644</v>
      </c>
    </row>
    <row r="660" ht="15">
      <c r="A660" s="1" t="s">
        <v>336</v>
      </c>
    </row>
    <row r="661" ht="15">
      <c r="A661" s="1" t="s">
        <v>337</v>
      </c>
    </row>
    <row r="662" ht="15">
      <c r="A662" s="1" t="s">
        <v>338</v>
      </c>
    </row>
    <row r="663" ht="15">
      <c r="A663" s="1" t="s">
        <v>41</v>
      </c>
    </row>
    <row r="664" ht="15">
      <c r="A664" s="1" t="s">
        <v>42</v>
      </c>
    </row>
    <row r="665" ht="15">
      <c r="A665" s="1" t="s">
        <v>43</v>
      </c>
    </row>
    <row r="666" ht="15">
      <c r="A666" s="1" t="s">
        <v>44</v>
      </c>
    </row>
    <row r="667" ht="15">
      <c r="A667" s="1" t="s">
        <v>45</v>
      </c>
    </row>
    <row r="668" ht="15">
      <c r="A668" s="1" t="s">
        <v>46</v>
      </c>
    </row>
    <row r="669" ht="15">
      <c r="A669" s="1" t="s">
        <v>47</v>
      </c>
    </row>
    <row r="670" ht="15">
      <c r="A670" s="1" t="s">
        <v>48</v>
      </c>
    </row>
    <row r="671" ht="15">
      <c r="A671" s="1" t="s">
        <v>49</v>
      </c>
    </row>
    <row r="672" ht="15">
      <c r="A672" s="1" t="s">
        <v>50</v>
      </c>
    </row>
    <row r="673" ht="15">
      <c r="A673" s="1" t="s">
        <v>51</v>
      </c>
    </row>
    <row r="674" ht="15">
      <c r="A674" s="1" t="s">
        <v>52</v>
      </c>
    </row>
    <row r="675" ht="15">
      <c r="A675" s="1"/>
    </row>
    <row r="676" ht="15">
      <c r="A676" s="10" t="s">
        <v>645</v>
      </c>
    </row>
    <row r="677" ht="15">
      <c r="A677" s="10" t="s">
        <v>646</v>
      </c>
    </row>
    <row r="678" ht="15">
      <c r="A678" s="10" t="s">
        <v>647</v>
      </c>
    </row>
    <row r="679" ht="15">
      <c r="A679" s="10" t="s">
        <v>648</v>
      </c>
    </row>
    <row r="680" ht="15">
      <c r="A680" s="10" t="s">
        <v>649</v>
      </c>
    </row>
    <row r="681" ht="15">
      <c r="A681" s="10" t="s">
        <v>650</v>
      </c>
    </row>
    <row r="682" ht="15">
      <c r="A682" s="10" t="s">
        <v>651</v>
      </c>
    </row>
    <row r="683" ht="15">
      <c r="A683" s="10" t="s">
        <v>652</v>
      </c>
    </row>
    <row r="684" ht="15">
      <c r="A684" s="10" t="s">
        <v>653</v>
      </c>
    </row>
    <row r="685" ht="15">
      <c r="A685" s="10" t="s">
        <v>654</v>
      </c>
    </row>
    <row r="686" ht="15">
      <c r="A686" s="10" t="s">
        <v>655</v>
      </c>
    </row>
    <row r="687" ht="15">
      <c r="A687" s="10" t="s">
        <v>279</v>
      </c>
    </row>
    <row r="688" ht="15">
      <c r="A688" s="10" t="s">
        <v>656</v>
      </c>
    </row>
    <row r="689" ht="15">
      <c r="A689" s="10" t="s">
        <v>657</v>
      </c>
    </row>
    <row r="690" ht="15">
      <c r="A690" s="10" t="s">
        <v>658</v>
      </c>
    </row>
    <row r="691" ht="15">
      <c r="A691" s="10" t="s">
        <v>659</v>
      </c>
    </row>
    <row r="692" ht="15">
      <c r="A692" s="10" t="s">
        <v>660</v>
      </c>
    </row>
    <row r="693" ht="15">
      <c r="A693" s="10" t="s">
        <v>661</v>
      </c>
    </row>
    <row r="694" ht="15">
      <c r="A694" s="10" t="s">
        <v>280</v>
      </c>
    </row>
    <row r="695" ht="15">
      <c r="A695" s="10" t="s">
        <v>281</v>
      </c>
    </row>
    <row r="696" ht="15">
      <c r="A696" s="10" t="s">
        <v>662</v>
      </c>
    </row>
    <row r="697" ht="15">
      <c r="A697" s="10" t="s">
        <v>663</v>
      </c>
    </row>
    <row r="698" ht="15">
      <c r="A698" s="10" t="s">
        <v>664</v>
      </c>
    </row>
    <row r="699" ht="15">
      <c r="A699" s="10" t="s">
        <v>665</v>
      </c>
    </row>
    <row r="700" ht="15">
      <c r="A700" s="10" t="s">
        <v>666</v>
      </c>
    </row>
    <row r="701" ht="15">
      <c r="A701" s="10" t="s">
        <v>667</v>
      </c>
    </row>
    <row r="702" ht="15">
      <c r="A702" s="10" t="s">
        <v>668</v>
      </c>
    </row>
    <row r="703" ht="15">
      <c r="A703" s="10" t="s">
        <v>341</v>
      </c>
    </row>
    <row r="704" ht="15">
      <c r="A704" s="10" t="s">
        <v>342</v>
      </c>
    </row>
    <row r="705" ht="15">
      <c r="A705" s="10" t="s">
        <v>343</v>
      </c>
    </row>
    <row r="706" ht="15">
      <c r="A706" s="1" t="s">
        <v>344</v>
      </c>
    </row>
    <row r="707" ht="15">
      <c r="A707" s="10" t="s">
        <v>669</v>
      </c>
    </row>
    <row r="708" ht="15">
      <c r="A708" s="10" t="s">
        <v>670</v>
      </c>
    </row>
    <row r="709" ht="15">
      <c r="A709" s="10" t="s">
        <v>671</v>
      </c>
    </row>
    <row r="710" ht="15">
      <c r="A710" s="10" t="s">
        <v>672</v>
      </c>
    </row>
    <row r="711" ht="15">
      <c r="A711" s="1" t="s">
        <v>673</v>
      </c>
    </row>
    <row r="712" ht="15">
      <c r="A712" s="10" t="s">
        <v>674</v>
      </c>
    </row>
    <row r="713" ht="15">
      <c r="A713" s="10" t="s">
        <v>675</v>
      </c>
    </row>
    <row r="714" ht="15">
      <c r="A714" s="10" t="s">
        <v>676</v>
      </c>
    </row>
    <row r="715" ht="15">
      <c r="A715" s="10" t="s">
        <v>677</v>
      </c>
    </row>
    <row r="716" ht="15">
      <c r="A716" s="10" t="s">
        <v>678</v>
      </c>
    </row>
    <row r="717" ht="15">
      <c r="A717" s="10" t="s">
        <v>679</v>
      </c>
    </row>
    <row r="718" ht="15">
      <c r="A718" s="10" t="s">
        <v>680</v>
      </c>
    </row>
    <row r="719" ht="15">
      <c r="A719" s="10" t="s">
        <v>681</v>
      </c>
    </row>
    <row r="720" ht="15">
      <c r="A720" s="10" t="s">
        <v>682</v>
      </c>
    </row>
    <row r="721" ht="15">
      <c r="A721" s="10" t="s">
        <v>683</v>
      </c>
    </row>
    <row r="722" ht="15">
      <c r="A722" s="10" t="s">
        <v>684</v>
      </c>
    </row>
    <row r="723" ht="15">
      <c r="A723" s="10" t="s">
        <v>685</v>
      </c>
    </row>
    <row r="724" ht="15">
      <c r="A724" s="10" t="s">
        <v>686</v>
      </c>
    </row>
    <row r="725" ht="15">
      <c r="A725" s="10" t="s">
        <v>687</v>
      </c>
    </row>
    <row r="726" ht="15">
      <c r="A726" s="10" t="s">
        <v>240</v>
      </c>
    </row>
    <row r="727" ht="15">
      <c r="C727" s="1" t="s">
        <v>363</v>
      </c>
    </row>
    <row r="728" ht="15">
      <c r="B728" s="1" t="s">
        <v>76</v>
      </c>
    </row>
    <row r="729" ht="15">
      <c r="B729" s="1" t="s">
        <v>77</v>
      </c>
    </row>
    <row r="730" ht="15">
      <c r="B730" s="1" t="s">
        <v>78</v>
      </c>
    </row>
    <row r="731" ht="15">
      <c r="C731" s="1" t="s">
        <v>364</v>
      </c>
    </row>
    <row r="732" ht="15">
      <c r="B732" s="1" t="s">
        <v>642</v>
      </c>
    </row>
    <row r="733" ht="15">
      <c r="A733" s="1" t="s">
        <v>241</v>
      </c>
    </row>
    <row r="734" ht="15">
      <c r="A734" s="1" t="s">
        <v>242</v>
      </c>
    </row>
    <row r="735" ht="15">
      <c r="A735" s="1" t="s">
        <v>243</v>
      </c>
    </row>
    <row r="736" ht="15">
      <c r="A736" s="1" t="s">
        <v>244</v>
      </c>
    </row>
    <row r="737" ht="15">
      <c r="A737" s="1" t="s">
        <v>245</v>
      </c>
    </row>
    <row r="738" ht="15">
      <c r="A738" s="1" t="s">
        <v>246</v>
      </c>
    </row>
    <row r="739" ht="19.5">
      <c r="A739" s="1" t="s">
        <v>40</v>
      </c>
    </row>
    <row r="740" ht="15">
      <c r="A740" s="1" t="s">
        <v>247</v>
      </c>
    </row>
    <row r="741" ht="15">
      <c r="A741" s="1" t="s">
        <v>248</v>
      </c>
    </row>
    <row r="742" ht="15">
      <c r="A742" s="1" t="s">
        <v>249</v>
      </c>
    </row>
    <row r="743" ht="15">
      <c r="C743" s="1" t="s">
        <v>363</v>
      </c>
    </row>
    <row r="744" spans="1:7" ht="15">
      <c r="A744" s="3" t="s">
        <v>292</v>
      </c>
      <c r="B744" s="3" t="s">
        <v>163</v>
      </c>
      <c r="C744" s="3" t="s">
        <v>161</v>
      </c>
      <c r="D744" s="3" t="s">
        <v>162</v>
      </c>
      <c r="E744" s="3" t="s">
        <v>160</v>
      </c>
      <c r="G744" s="1" t="s">
        <v>194</v>
      </c>
    </row>
    <row r="745" spans="1:5" ht="15">
      <c r="A745" s="7">
        <v>0.4</v>
      </c>
      <c r="B745" s="7">
        <v>1500</v>
      </c>
      <c r="C745" s="4">
        <f>0.913-5.25109*A745^1.6+5.15155*(A745+0.002)^1.63</f>
        <v>0.8672237371785905</v>
      </c>
      <c r="D745" s="4">
        <f>(0.9631-0.97762*A745^1.6+0.434345*A745^3.2)/1000</f>
        <v>0.0007605774155415322</v>
      </c>
      <c r="E745" s="4">
        <f>C745+D745*B745</f>
        <v>2.008089860490889</v>
      </c>
    </row>
    <row r="746" ht="15">
      <c r="C746" s="1" t="s">
        <v>364</v>
      </c>
    </row>
    <row r="747" spans="1:5" ht="15">
      <c r="A747" s="3" t="s">
        <v>292</v>
      </c>
      <c r="B747" s="3" t="s">
        <v>294</v>
      </c>
      <c r="E747" s="3" t="s">
        <v>160</v>
      </c>
    </row>
    <row r="748" spans="1:7" ht="15">
      <c r="A748" s="7">
        <v>0.4</v>
      </c>
      <c r="B748" s="7">
        <v>0.2</v>
      </c>
      <c r="E748" s="4">
        <f>((1.6666-3.333333*B748)*(1.4666+0.736452*EXP(-0.011*A748^-4))^9+(-0.6666+3.333333*B748)*(1.3706+0.739482*EXP(-0.04*A748^-3.2))^9)^(1/9)</f>
        <v>1.9458087928122971</v>
      </c>
      <c r="G748" s="1" t="s">
        <v>195</v>
      </c>
    </row>
    <row r="749" ht="15">
      <c r="A749" s="1" t="s">
        <v>250</v>
      </c>
    </row>
    <row r="750" ht="15">
      <c r="D750" s="1" t="s">
        <v>371</v>
      </c>
    </row>
    <row r="751" spans="1:6" ht="15">
      <c r="A751" s="3" t="s">
        <v>292</v>
      </c>
      <c r="B751" s="3" t="s">
        <v>294</v>
      </c>
      <c r="C751" s="3" t="s">
        <v>160</v>
      </c>
      <c r="D751" s="3" t="s">
        <v>161</v>
      </c>
      <c r="E751" s="3" t="s">
        <v>162</v>
      </c>
      <c r="F751" s="3" t="s">
        <v>163</v>
      </c>
    </row>
    <row r="752" spans="1:6" ht="15">
      <c r="A752" s="7">
        <v>0.4</v>
      </c>
      <c r="B752" s="7">
        <v>0.2</v>
      </c>
      <c r="C752" s="4">
        <f>((1.6666-3.333333*B752)*(1.4666+0.736452*EXP(-0.011*A752^-4))^9+(-0.6666+3.333333*B752)*(1.3706+0.739482*EXP(-0.04*A752^-3.2))^9)^(1/9)</f>
        <v>1.9458087928122971</v>
      </c>
      <c r="D752" s="4">
        <f>0.913-5.25109*A752^1.6+5.15155*(A752+0.002)^1.63</f>
        <v>0.8672237371785905</v>
      </c>
      <c r="E752" s="4">
        <f>(0.9631-0.97762*A752^1.6+0.434345*A752^3.2)/1000</f>
        <v>0.0007605774155415322</v>
      </c>
      <c r="F752" s="4">
        <f>(C752-D752)/E752</f>
        <v>1418.113440649237</v>
      </c>
    </row>
    <row r="753" ht="15">
      <c r="A753" s="10" t="s">
        <v>688</v>
      </c>
    </row>
    <row r="754" ht="15">
      <c r="A754" s="10" t="s">
        <v>689</v>
      </c>
    </row>
    <row r="755" ht="15">
      <c r="A755" s="10" t="s">
        <v>251</v>
      </c>
    </row>
    <row r="756" ht="15">
      <c r="A756" s="10" t="s">
        <v>690</v>
      </c>
    </row>
    <row r="757" ht="15">
      <c r="A757" s="10" t="s">
        <v>691</v>
      </c>
    </row>
    <row r="758" ht="15">
      <c r="A758" s="10" t="s">
        <v>692</v>
      </c>
    </row>
    <row r="759" ht="15">
      <c r="A759" s="1" t="s">
        <v>252</v>
      </c>
    </row>
    <row r="760" ht="15">
      <c r="A760" s="1" t="s">
        <v>253</v>
      </c>
    </row>
    <row r="761" ht="15">
      <c r="A761" s="1" t="s">
        <v>254</v>
      </c>
    </row>
    <row r="762" ht="15">
      <c r="A762" s="1" t="s">
        <v>255</v>
      </c>
    </row>
    <row r="763" ht="15">
      <c r="A763" s="1" t="s">
        <v>256</v>
      </c>
    </row>
    <row r="764" ht="15">
      <c r="B764" s="1" t="s">
        <v>435</v>
      </c>
    </row>
    <row r="765" ht="15">
      <c r="A765" s="1" t="s">
        <v>257</v>
      </c>
    </row>
    <row r="766" ht="15">
      <c r="A766" s="1" t="s">
        <v>258</v>
      </c>
    </row>
    <row r="767" ht="15">
      <c r="B767" s="1" t="s">
        <v>436</v>
      </c>
    </row>
    <row r="768" spans="1:6" ht="15">
      <c r="A768" s="3" t="s">
        <v>292</v>
      </c>
      <c r="B768" s="3" t="s">
        <v>163</v>
      </c>
      <c r="C768" s="3" t="s">
        <v>365</v>
      </c>
      <c r="D768" s="3" t="s">
        <v>161</v>
      </c>
      <c r="E768" s="3" t="s">
        <v>162</v>
      </c>
      <c r="F768" s="3" t="s">
        <v>160</v>
      </c>
    </row>
    <row r="769" spans="1:7" ht="15">
      <c r="A769" s="7">
        <v>0.4</v>
      </c>
      <c r="B769" s="7">
        <v>1500</v>
      </c>
      <c r="C769" s="7">
        <v>1540</v>
      </c>
      <c r="D769" s="4">
        <f>0.913-5.25109*A769^1.6+5.15155*(A769+0.002)^1.63</f>
        <v>0.8672237371785905</v>
      </c>
      <c r="E769" s="4">
        <f>1400/C769*(0.9631-0.97762*A769^1.6+0.434345*A769^3.2)/1000</f>
        <v>0.0006914340141286657</v>
      </c>
      <c r="F769" s="4">
        <f>D769+E769*B769</f>
        <v>1.904374758371589</v>
      </c>
      <c r="G769" s="1" t="s">
        <v>196</v>
      </c>
    </row>
    <row r="770" ht="15">
      <c r="A770" s="1" t="s">
        <v>259</v>
      </c>
    </row>
    <row r="771" ht="15">
      <c r="A771" s="1" t="s">
        <v>693</v>
      </c>
    </row>
    <row r="772" ht="15">
      <c r="A772" s="1" t="s">
        <v>67</v>
      </c>
    </row>
    <row r="773" ht="15">
      <c r="A773" s="1" t="s">
        <v>68</v>
      </c>
    </row>
    <row r="774" ht="15">
      <c r="A774" s="1" t="s">
        <v>865</v>
      </c>
    </row>
    <row r="775" ht="15">
      <c r="A775" s="1" t="s">
        <v>796</v>
      </c>
    </row>
    <row r="776" ht="15">
      <c r="B776" s="1" t="s">
        <v>879</v>
      </c>
    </row>
    <row r="777" spans="1:4" ht="15">
      <c r="A777" s="3" t="s">
        <v>292</v>
      </c>
      <c r="B777" s="3" t="s">
        <v>294</v>
      </c>
      <c r="C777" s="3" t="s">
        <v>157</v>
      </c>
      <c r="D777" s="3" t="s">
        <v>160</v>
      </c>
    </row>
    <row r="778" spans="1:4" ht="15">
      <c r="A778" s="7">
        <v>0.4</v>
      </c>
      <c r="B778" s="7">
        <v>0.2</v>
      </c>
      <c r="C778" s="7">
        <v>3.2</v>
      </c>
      <c r="D778" s="4">
        <f>((1.6666-3.333333*B778*2.5/C778)*(1.4666+0.736452*EXP(-0.011*A778^-4))^9+(-0.6666+3.333333*B778*2.5/C778)*(1.3706+0.739482*EXP(-0.04*A778^-3.2))^9)^(1/9)</f>
        <v>1.966101570470152</v>
      </c>
    </row>
    <row r="779" spans="1:2" ht="15">
      <c r="A779" s="1" t="s">
        <v>797</v>
      </c>
      <c r="B779" s="1" t="s">
        <v>694</v>
      </c>
    </row>
    <row r="780" ht="15">
      <c r="A780" s="1" t="s">
        <v>798</v>
      </c>
    </row>
    <row r="781" ht="15">
      <c r="A781" s="1" t="s">
        <v>80</v>
      </c>
    </row>
    <row r="782" ht="15">
      <c r="B782" s="1" t="s">
        <v>880</v>
      </c>
    </row>
    <row r="783" spans="1:8" ht="15">
      <c r="A783" s="3" t="s">
        <v>292</v>
      </c>
      <c r="B783" s="3" t="s">
        <v>294</v>
      </c>
      <c r="C783" s="3" t="s">
        <v>157</v>
      </c>
      <c r="D783" s="3" t="s">
        <v>365</v>
      </c>
      <c r="E783" s="3" t="s">
        <v>160</v>
      </c>
      <c r="F783" s="3" t="s">
        <v>161</v>
      </c>
      <c r="G783" s="3" t="s">
        <v>162</v>
      </c>
      <c r="H783" s="3" t="s">
        <v>163</v>
      </c>
    </row>
    <row r="784" spans="1:8" ht="15">
      <c r="A784" s="7">
        <v>0.4</v>
      </c>
      <c r="B784" s="7">
        <v>0.2</v>
      </c>
      <c r="C784" s="7">
        <v>3.2</v>
      </c>
      <c r="D784" s="7">
        <v>1540</v>
      </c>
      <c r="E784" s="4">
        <f>((1.6666-3.333333*B784*2.5/C784)*(1.4666+0.736452*EXP(-0.011*A784^-4))^9+(-0.6666+3.333333*B784*2.5/C784)*(1.3706+0.739482*EXP(-0.04*A784^-3.2))^9)^(1/9)</f>
        <v>1.966101570470152</v>
      </c>
      <c r="F784" s="4">
        <f>0.913-5.25109*A784^1.6+5.15155*(A784+0.002)^1.63</f>
        <v>0.8672237371785905</v>
      </c>
      <c r="G784" s="4">
        <f>1400/D784*(0.9631-0.97762*A784^1.6+0.434345*A784^3.2)/1000</f>
        <v>0.0006914340141286657</v>
      </c>
      <c r="H784" s="4">
        <f>(E784-F784)/G784</f>
        <v>1589.273612285838</v>
      </c>
    </row>
    <row r="785" ht="15">
      <c r="A785" s="1" t="s">
        <v>81</v>
      </c>
    </row>
    <row r="786" ht="15">
      <c r="A786" s="1" t="s">
        <v>82</v>
      </c>
    </row>
    <row r="787" ht="15">
      <c r="A787" s="1" t="s">
        <v>83</v>
      </c>
    </row>
    <row r="788" ht="15">
      <c r="A788" s="1" t="s">
        <v>84</v>
      </c>
    </row>
    <row r="789" ht="15">
      <c r="A789" s="1" t="s">
        <v>85</v>
      </c>
    </row>
    <row r="790" ht="15">
      <c r="A790" s="1" t="s">
        <v>86</v>
      </c>
    </row>
    <row r="791" ht="15">
      <c r="A791" s="1" t="s">
        <v>315</v>
      </c>
    </row>
    <row r="792" ht="15">
      <c r="A792" s="1" t="s">
        <v>316</v>
      </c>
    </row>
    <row r="793" ht="15">
      <c r="A793" s="1" t="s">
        <v>317</v>
      </c>
    </row>
    <row r="794" ht="15">
      <c r="A794" s="1" t="s">
        <v>318</v>
      </c>
    </row>
    <row r="795" ht="15">
      <c r="A795" s="1" t="s">
        <v>319</v>
      </c>
    </row>
    <row r="796" spans="1:12" ht="15">
      <c r="A796" s="3" t="s">
        <v>292</v>
      </c>
      <c r="B796" s="3" t="s">
        <v>294</v>
      </c>
      <c r="C796" s="3" t="s">
        <v>156</v>
      </c>
      <c r="D796" s="3" t="s">
        <v>157</v>
      </c>
      <c r="E796" s="3" t="s">
        <v>365</v>
      </c>
      <c r="F796" s="3" t="s">
        <v>158</v>
      </c>
      <c r="G796" s="3" t="s">
        <v>160</v>
      </c>
      <c r="H796" s="3" t="s">
        <v>161</v>
      </c>
      <c r="I796" s="3" t="s">
        <v>162</v>
      </c>
      <c r="J796" s="3" t="s">
        <v>163</v>
      </c>
      <c r="K796" s="3" t="s">
        <v>202</v>
      </c>
      <c r="L796" s="3" t="s">
        <v>164</v>
      </c>
    </row>
    <row r="797" spans="1:12" ht="15">
      <c r="A797" s="7">
        <v>0.4</v>
      </c>
      <c r="B797" s="7">
        <v>0.2</v>
      </c>
      <c r="C797" s="7">
        <v>2</v>
      </c>
      <c r="D797" s="7">
        <v>2.5</v>
      </c>
      <c r="E797" s="7">
        <v>1540</v>
      </c>
      <c r="F797" s="7">
        <v>28.4</v>
      </c>
      <c r="G797" s="4">
        <f>((1.6666-3.333333*B797*2.5/D797)*(1.4666+0.736452*EXP(-0.011*A797^-4))^9+(-0.6666+3.333333*B797*2.5/D797)*(1.3706+0.739482*EXP(-0.04*A797^-3.2))^9)^(1/9)</f>
        <v>1.9458087928122971</v>
      </c>
      <c r="H797" s="4">
        <f>0.913-5.25109*A797^1.6+5.15155*(A797+0.002)^1.63</f>
        <v>0.8672237371785905</v>
      </c>
      <c r="I797" s="4">
        <f>1400/E797*(0.9631-0.97762*A797^1.6+0.434345*A797^3.2)/1000</f>
        <v>0.0006914340141286657</v>
      </c>
      <c r="J797" s="4">
        <f>(G797-H797)/I797</f>
        <v>1559.9247847141605</v>
      </c>
      <c r="K797" s="4">
        <f>J797/G797*F797</f>
        <v>22767.84031891038</v>
      </c>
      <c r="L797" s="4">
        <f>K797/(C797+D797-B797)</f>
        <v>5294.846585793112</v>
      </c>
    </row>
    <row r="798" ht="15">
      <c r="A798" s="10" t="s">
        <v>695</v>
      </c>
    </row>
    <row r="799" ht="15">
      <c r="A799" s="10" t="s">
        <v>696</v>
      </c>
    </row>
    <row r="800" ht="15">
      <c r="A800" s="10" t="s">
        <v>697</v>
      </c>
    </row>
    <row r="801" ht="15">
      <c r="A801" s="10" t="s">
        <v>698</v>
      </c>
    </row>
    <row r="802" ht="15">
      <c r="A802" s="10" t="s">
        <v>699</v>
      </c>
    </row>
    <row r="803" ht="15">
      <c r="A803" s="10" t="s">
        <v>700</v>
      </c>
    </row>
    <row r="804" spans="1:16" ht="15">
      <c r="A804" s="3" t="s">
        <v>292</v>
      </c>
      <c r="B804" s="3" t="s">
        <v>294</v>
      </c>
      <c r="C804" s="3" t="s">
        <v>156</v>
      </c>
      <c r="D804" s="3" t="s">
        <v>157</v>
      </c>
      <c r="E804" s="3" t="s">
        <v>365</v>
      </c>
      <c r="F804" s="3" t="s">
        <v>158</v>
      </c>
      <c r="G804" s="3" t="s">
        <v>159</v>
      </c>
      <c r="H804" s="3" t="s">
        <v>160</v>
      </c>
      <c r="I804" s="3" t="s">
        <v>161</v>
      </c>
      <c r="J804" s="3" t="s">
        <v>162</v>
      </c>
      <c r="K804" s="3" t="s">
        <v>163</v>
      </c>
      <c r="L804" s="3" t="s">
        <v>202</v>
      </c>
      <c r="M804" s="3" t="s">
        <v>164</v>
      </c>
      <c r="N804" s="3" t="s">
        <v>165</v>
      </c>
      <c r="O804" s="3" t="s">
        <v>203</v>
      </c>
      <c r="P804" s="3" t="s">
        <v>166</v>
      </c>
    </row>
    <row r="805" spans="1:16" ht="15">
      <c r="A805" s="7">
        <v>0.4</v>
      </c>
      <c r="B805" s="7">
        <v>0.2</v>
      </c>
      <c r="C805" s="7">
        <v>2</v>
      </c>
      <c r="D805" s="7">
        <v>2.5</v>
      </c>
      <c r="E805" s="7">
        <v>1540</v>
      </c>
      <c r="F805" s="7">
        <v>28.4</v>
      </c>
      <c r="G805" s="7">
        <v>200</v>
      </c>
      <c r="H805" s="4">
        <f>((1.6666-3.333333*B805*2.5/D805)*(1.4666+0.736452*EXP(-0.011*A805^-4))^9+(-0.6666+3.333333*B805*2.5/D805)*(1.3706+0.739482*EXP(-0.04*A805^-3.2))^9)^(1/9)</f>
        <v>1.9458087928122971</v>
      </c>
      <c r="I805" s="4">
        <f>0.913-5.25109*A805^1.6+5.15155*(A805+0.002)^1.63</f>
        <v>0.8672237371785905</v>
      </c>
      <c r="J805" s="4">
        <f>1400/E805*(0.9631-0.97762*A805^1.6+0.434345*A805^3.2)/1000</f>
        <v>0.0006914340141286657</v>
      </c>
      <c r="K805" s="4">
        <f>(H805-I805)/J805</f>
        <v>1559.9247847141605</v>
      </c>
      <c r="L805" s="4">
        <f>K805/H805*F805</f>
        <v>22767.84031891038</v>
      </c>
      <c r="M805" s="4">
        <f>L805/(C805+D805-B805)</f>
        <v>5294.846585793112</v>
      </c>
      <c r="N805" s="4">
        <f>H805/((M805-G805)/M805)</f>
        <v>2.022192203383997</v>
      </c>
      <c r="O805" s="4">
        <f>L805*(M805-G805)/M805</f>
        <v>21907.84031891038</v>
      </c>
      <c r="P805" s="4">
        <f>M805-G805</f>
        <v>5094.846585793112</v>
      </c>
    </row>
    <row r="806" ht="15">
      <c r="A806" s="10" t="s">
        <v>701</v>
      </c>
    </row>
    <row r="807" ht="15">
      <c r="A807" s="10" t="s">
        <v>702</v>
      </c>
    </row>
    <row r="808" ht="15">
      <c r="A808" s="10" t="s">
        <v>703</v>
      </c>
    </row>
    <row r="809" ht="15">
      <c r="A809" s="10" t="s">
        <v>704</v>
      </c>
    </row>
    <row r="810" ht="15">
      <c r="A810" s="10" t="s">
        <v>705</v>
      </c>
    </row>
    <row r="811" ht="15">
      <c r="A811" s="10" t="s">
        <v>706</v>
      </c>
    </row>
    <row r="812" ht="15">
      <c r="A812" s="10" t="s">
        <v>707</v>
      </c>
    </row>
    <row r="813" ht="15">
      <c r="A813" s="10" t="s">
        <v>708</v>
      </c>
    </row>
    <row r="814" ht="15">
      <c r="A814" s="10" t="s">
        <v>709</v>
      </c>
    </row>
    <row r="815" ht="15">
      <c r="A815" s="10" t="s">
        <v>710</v>
      </c>
    </row>
    <row r="816" ht="15">
      <c r="A816" s="10" t="s">
        <v>711</v>
      </c>
    </row>
    <row r="817" ht="15">
      <c r="A817" s="10" t="s">
        <v>155</v>
      </c>
    </row>
    <row r="818" spans="1:4" ht="15">
      <c r="A818" s="3" t="s">
        <v>292</v>
      </c>
      <c r="B818" s="7">
        <v>0.4</v>
      </c>
      <c r="D818" s="1" t="s">
        <v>894</v>
      </c>
    </row>
    <row r="819" spans="1:4" ht="15">
      <c r="A819" s="3" t="s">
        <v>294</v>
      </c>
      <c r="B819" s="7">
        <v>0.2</v>
      </c>
      <c r="D819" s="1" t="s">
        <v>895</v>
      </c>
    </row>
    <row r="820" spans="1:4" ht="19.5">
      <c r="A820" s="3" t="s">
        <v>156</v>
      </c>
      <c r="B820" s="7">
        <v>2</v>
      </c>
      <c r="D820" s="1" t="s">
        <v>886</v>
      </c>
    </row>
    <row r="821" spans="1:4" ht="15">
      <c r="A821" s="3" t="s">
        <v>157</v>
      </c>
      <c r="B821" s="7">
        <v>2.5</v>
      </c>
      <c r="D821" s="1" t="s">
        <v>896</v>
      </c>
    </row>
    <row r="822" spans="1:4" ht="19.5">
      <c r="A822" s="3" t="s">
        <v>889</v>
      </c>
      <c r="B822" s="7">
        <v>1540</v>
      </c>
      <c r="D822" s="1" t="s">
        <v>897</v>
      </c>
    </row>
    <row r="823" spans="1:4" ht="15">
      <c r="A823" s="3" t="s">
        <v>158</v>
      </c>
      <c r="B823" s="7">
        <v>28.4</v>
      </c>
      <c r="D823" s="1" t="s">
        <v>898</v>
      </c>
    </row>
    <row r="824" spans="1:4" ht="15">
      <c r="A824" s="3" t="s">
        <v>159</v>
      </c>
      <c r="B824" s="7">
        <v>200</v>
      </c>
      <c r="D824" s="1" t="s">
        <v>899</v>
      </c>
    </row>
    <row r="825" spans="1:4" ht="15">
      <c r="A825" s="3" t="s">
        <v>160</v>
      </c>
      <c r="B825" s="4">
        <f>((1.6666-3.333333*B819*2.5/B821)*(1.4666+0.736452*EXP(-0.011*B818^-4))^9+(-0.6666+3.333333*B819*2.5/B821)*(1.3706+0.739482*EXP(-0.04*B818^-3.2))^9)^(1/9)</f>
        <v>1.9458087928122971</v>
      </c>
      <c r="D825" s="1" t="s">
        <v>900</v>
      </c>
    </row>
    <row r="826" spans="1:4" ht="15">
      <c r="A826" s="3" t="s">
        <v>161</v>
      </c>
      <c r="B826" s="4">
        <f>0.913-5.25109*B818^1.6+5.15155*(B818+0.002)^1.63</f>
        <v>0.8672237371785905</v>
      </c>
      <c r="D826" s="1" t="s">
        <v>901</v>
      </c>
    </row>
    <row r="827" spans="1:4" ht="15">
      <c r="A827" s="3" t="s">
        <v>162</v>
      </c>
      <c r="B827" s="4">
        <f>1400/B822*(0.9631-0.97762*B818^1.6+0.434345*B818^3.2)/1000</f>
        <v>0.0006914340141286657</v>
      </c>
      <c r="D827" s="1" t="s">
        <v>902</v>
      </c>
    </row>
    <row r="828" spans="1:4" ht="19.5">
      <c r="A828" s="3" t="s">
        <v>163</v>
      </c>
      <c r="B828" s="4">
        <f>(B825-B826)/B827</f>
        <v>1559.9247847141605</v>
      </c>
      <c r="D828" s="1" t="s">
        <v>887</v>
      </c>
    </row>
    <row r="829" spans="1:4" ht="19.5">
      <c r="A829" s="3" t="s">
        <v>134</v>
      </c>
      <c r="B829" s="4">
        <f>B828/B825*B823</f>
        <v>22767.84031891038</v>
      </c>
      <c r="D829" s="1" t="s">
        <v>903</v>
      </c>
    </row>
    <row r="830" spans="1:4" ht="15">
      <c r="A830" s="3" t="s">
        <v>164</v>
      </c>
      <c r="B830" s="4">
        <f>B829/(B820+B821-B819)</f>
        <v>5294.846585793112</v>
      </c>
      <c r="D830" s="1" t="s">
        <v>712</v>
      </c>
    </row>
    <row r="831" spans="1:4" ht="15">
      <c r="A831" s="3" t="s">
        <v>165</v>
      </c>
      <c r="B831" s="4">
        <f>B825/((B830-B824)/B830)</f>
        <v>2.022192203383997</v>
      </c>
      <c r="D831" s="1" t="s">
        <v>825</v>
      </c>
    </row>
    <row r="832" spans="1:4" ht="19.5">
      <c r="A832" s="3" t="s">
        <v>135</v>
      </c>
      <c r="B832" s="4">
        <f>B829*(B830-B824)/B830</f>
        <v>21907.84031891038</v>
      </c>
      <c r="D832" s="1" t="s">
        <v>713</v>
      </c>
    </row>
    <row r="833" spans="1:4" ht="15">
      <c r="A833" s="3" t="s">
        <v>166</v>
      </c>
      <c r="B833" s="4">
        <f>B830-B824</f>
        <v>5094.846585793112</v>
      </c>
      <c r="D833" s="1" t="s">
        <v>715</v>
      </c>
    </row>
    <row r="834" spans="1:4" ht="15">
      <c r="A834" s="3" t="s">
        <v>167</v>
      </c>
      <c r="B834" s="4">
        <f>(3160-14*B825*49)*4.5/(B820+B821)</f>
        <v>1825.1751681307642</v>
      </c>
      <c r="D834" s="1" t="s">
        <v>714</v>
      </c>
    </row>
    <row r="835" spans="1:4" ht="15">
      <c r="A835" s="3" t="s">
        <v>168</v>
      </c>
      <c r="B835" s="4">
        <f>B834/B833</f>
        <v>0.35823947539857864</v>
      </c>
      <c r="D835" s="1" t="s">
        <v>826</v>
      </c>
    </row>
    <row r="836" spans="1:4" ht="15">
      <c r="A836" s="3" t="s">
        <v>169</v>
      </c>
      <c r="B836" s="7">
        <v>1</v>
      </c>
      <c r="D836" s="1" t="s">
        <v>827</v>
      </c>
    </row>
    <row r="837" spans="1:4" ht="15">
      <c r="A837" s="3" t="s">
        <v>170</v>
      </c>
      <c r="B837" s="7">
        <v>1500</v>
      </c>
      <c r="D837" s="1" t="s">
        <v>828</v>
      </c>
    </row>
    <row r="838" spans="1:4" ht="19.5">
      <c r="A838" s="3" t="s">
        <v>136</v>
      </c>
      <c r="B838" s="7">
        <v>10.65</v>
      </c>
      <c r="D838" s="1" t="s">
        <v>716</v>
      </c>
    </row>
    <row r="839" spans="1:4" ht="15">
      <c r="A839" s="3" t="s">
        <v>171</v>
      </c>
      <c r="B839" s="4">
        <f>(43+105.7*B836*B819)/40</f>
        <v>1.6035</v>
      </c>
      <c r="D839" s="1" t="s">
        <v>717</v>
      </c>
    </row>
    <row r="840" spans="1:4" ht="15">
      <c r="A840" s="3" t="s">
        <v>353</v>
      </c>
      <c r="B840" s="4">
        <f>B839*B830/B833</f>
        <v>1.6664459581558875</v>
      </c>
      <c r="D840" s="1" t="s">
        <v>172</v>
      </c>
    </row>
    <row r="841" spans="1:4" ht="19.5">
      <c r="A841" s="3" t="s">
        <v>137</v>
      </c>
      <c r="B841" s="4">
        <f>B837/B839</f>
        <v>935.4536950420954</v>
      </c>
      <c r="D841" s="15" t="s">
        <v>375</v>
      </c>
    </row>
    <row r="842" spans="1:4" ht="19.5">
      <c r="A842" s="3" t="s">
        <v>138</v>
      </c>
      <c r="B842" s="4">
        <f>B837/B840</f>
        <v>900.119198380679</v>
      </c>
      <c r="D842" s="1" t="s">
        <v>173</v>
      </c>
    </row>
    <row r="843" spans="1:4" ht="15">
      <c r="A843" s="3" t="s">
        <v>354</v>
      </c>
      <c r="B843" s="4">
        <f>0.04+0.5*B819^2.4+B836*(0.03+3.95*B819^2.4)</f>
        <v>0.16350438983677415</v>
      </c>
      <c r="D843" s="1" t="s">
        <v>174</v>
      </c>
    </row>
    <row r="844" spans="1:4" ht="19.5">
      <c r="A844" s="3" t="s">
        <v>139</v>
      </c>
      <c r="B844" s="4">
        <f>B838*B842/(B821-B843)</f>
        <v>4102.840776184699</v>
      </c>
      <c r="D844" s="1" t="s">
        <v>175</v>
      </c>
    </row>
    <row r="845" spans="1:4" ht="19.5">
      <c r="A845" s="3" t="s">
        <v>140</v>
      </c>
      <c r="B845" s="7">
        <v>5.3</v>
      </c>
      <c r="D845" s="1" t="s">
        <v>888</v>
      </c>
    </row>
    <row r="846" spans="1:4" ht="19.5">
      <c r="A846" s="3" t="s">
        <v>141</v>
      </c>
      <c r="B846" s="4">
        <f>(B830*B843+B821*(B833-B844))/B845</f>
        <v>631.2726762849929</v>
      </c>
      <c r="D846" s="1" t="s">
        <v>718</v>
      </c>
    </row>
    <row r="847" spans="1:4" ht="19.5">
      <c r="A847" s="3" t="s">
        <v>142</v>
      </c>
      <c r="B847" s="7">
        <v>800</v>
      </c>
      <c r="D847" s="1" t="s">
        <v>176</v>
      </c>
    </row>
    <row r="848" spans="1:4" ht="15">
      <c r="A848" s="3" t="s">
        <v>355</v>
      </c>
      <c r="B848" s="4">
        <f>6.215-5.2266*(B837*B838/(B847*B845)/20+1)^-10</f>
        <v>5.284642809701275</v>
      </c>
      <c r="D848" s="1" t="s">
        <v>177</v>
      </c>
    </row>
    <row r="849" spans="1:4" ht="19.5">
      <c r="A849" s="3" t="s">
        <v>143</v>
      </c>
      <c r="B849" s="4">
        <f>B837*B838/B848/B845</f>
        <v>570.360391787124</v>
      </c>
      <c r="D849" s="1" t="s">
        <v>719</v>
      </c>
    </row>
    <row r="850" ht="15">
      <c r="D850" s="1" t="s">
        <v>178</v>
      </c>
    </row>
    <row r="851" ht="19.5">
      <c r="D851" s="1" t="s">
        <v>223</v>
      </c>
    </row>
    <row r="852" ht="15">
      <c r="D852" s="1" t="s">
        <v>179</v>
      </c>
    </row>
    <row r="853" ht="15">
      <c r="D853" s="1" t="s">
        <v>720</v>
      </c>
    </row>
    <row r="854" ht="15">
      <c r="D854" s="1" t="s">
        <v>721</v>
      </c>
    </row>
    <row r="855" ht="19.5">
      <c r="E855" s="1" t="s">
        <v>224</v>
      </c>
    </row>
    <row r="856" ht="19.5">
      <c r="D856" s="1" t="s">
        <v>225</v>
      </c>
    </row>
    <row r="857" ht="15">
      <c r="A857" s="1" t="s">
        <v>296</v>
      </c>
    </row>
    <row r="858" ht="15">
      <c r="A858" s="1" t="s">
        <v>297</v>
      </c>
    </row>
    <row r="859" ht="15">
      <c r="A859" s="1" t="s">
        <v>298</v>
      </c>
    </row>
    <row r="860" ht="15">
      <c r="A860" s="1" t="s">
        <v>723</v>
      </c>
    </row>
    <row r="861" ht="15">
      <c r="A861" s="1" t="s">
        <v>722</v>
      </c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="70" zoomScaleNormal="70" workbookViewId="0" topLeftCell="A1">
      <selection activeCell="K1" sqref="K1"/>
    </sheetView>
  </sheetViews>
  <sheetFormatPr defaultColWidth="8.796875" defaultRowHeight="15"/>
  <sheetData>
    <row r="1" ht="15">
      <c r="B1" t="s">
        <v>87</v>
      </c>
    </row>
    <row r="2" ht="15">
      <c r="B2" t="s">
        <v>88</v>
      </c>
    </row>
    <row r="3" ht="15">
      <c r="B3" t="s">
        <v>89</v>
      </c>
    </row>
    <row r="4" ht="15">
      <c r="B4" t="s">
        <v>90</v>
      </c>
    </row>
    <row r="5" ht="15">
      <c r="B5" t="s">
        <v>91</v>
      </c>
    </row>
    <row r="6" ht="15">
      <c r="B6" t="s">
        <v>92</v>
      </c>
    </row>
    <row r="7" spans="2:6" ht="19.5">
      <c r="B7" s="8" t="s">
        <v>104</v>
      </c>
      <c r="F7" s="8" t="s">
        <v>105</v>
      </c>
    </row>
    <row r="8" spans="2:7" ht="19.5">
      <c r="B8" s="8" t="s">
        <v>106</v>
      </c>
      <c r="G8" s="8" t="s">
        <v>107</v>
      </c>
    </row>
    <row r="41" ht="15">
      <c r="A41" t="s">
        <v>108</v>
      </c>
    </row>
    <row r="42" ht="15">
      <c r="B42" t="s">
        <v>93</v>
      </c>
    </row>
    <row r="43" spans="1:7" ht="21.75">
      <c r="A43" t="s">
        <v>109</v>
      </c>
      <c r="G43" s="9" t="s">
        <v>464</v>
      </c>
    </row>
    <row r="44" ht="21.75">
      <c r="A44" t="s">
        <v>110</v>
      </c>
    </row>
    <row r="45" ht="21.75">
      <c r="A45" t="s">
        <v>111</v>
      </c>
    </row>
    <row r="46" ht="19.5">
      <c r="A46" t="s">
        <v>112</v>
      </c>
    </row>
    <row r="47" ht="21.75">
      <c r="A47" t="s">
        <v>113</v>
      </c>
    </row>
    <row r="48" ht="15">
      <c r="B48" t="s">
        <v>94</v>
      </c>
    </row>
    <row r="49" ht="15">
      <c r="A49" t="s">
        <v>95</v>
      </c>
    </row>
    <row r="50" ht="15">
      <c r="A50" t="s">
        <v>96</v>
      </c>
    </row>
    <row r="51" ht="15">
      <c r="A51" t="s">
        <v>97</v>
      </c>
    </row>
    <row r="52" ht="19.5">
      <c r="A52" t="s">
        <v>114</v>
      </c>
    </row>
    <row r="53" ht="15">
      <c r="A53" t="s">
        <v>98</v>
      </c>
    </row>
    <row r="54" ht="19.5">
      <c r="A54" t="s">
        <v>115</v>
      </c>
    </row>
    <row r="55" ht="15">
      <c r="A55" t="s">
        <v>99</v>
      </c>
    </row>
    <row r="56" ht="19.5">
      <c r="A56" t="s">
        <v>116</v>
      </c>
    </row>
    <row r="57" ht="15">
      <c r="F57" t="s">
        <v>100</v>
      </c>
    </row>
    <row r="58" ht="15">
      <c r="A58" t="s">
        <v>101</v>
      </c>
    </row>
    <row r="59" ht="19.5">
      <c r="A59" t="s">
        <v>117</v>
      </c>
    </row>
    <row r="60" ht="19.5">
      <c r="A60" t="s">
        <v>118</v>
      </c>
    </row>
    <row r="61" ht="15">
      <c r="A61" t="s">
        <v>102</v>
      </c>
    </row>
    <row r="62" ht="19.5">
      <c r="A62" t="s">
        <v>119</v>
      </c>
    </row>
    <row r="63" ht="19.5">
      <c r="A63" t="s">
        <v>120</v>
      </c>
    </row>
    <row r="64" ht="21">
      <c r="A64" t="s">
        <v>121</v>
      </c>
    </row>
    <row r="65" ht="19.5">
      <c r="A65" t="s">
        <v>122</v>
      </c>
    </row>
    <row r="66" ht="19.5">
      <c r="A66" t="s">
        <v>123</v>
      </c>
    </row>
    <row r="67" ht="19.5">
      <c r="A67" t="s">
        <v>124</v>
      </c>
    </row>
    <row r="68" ht="19.5">
      <c r="A68" t="s">
        <v>125</v>
      </c>
    </row>
    <row r="69" ht="19.5">
      <c r="A69" t="s">
        <v>126</v>
      </c>
    </row>
    <row r="70" ht="19.5">
      <c r="A70" t="s">
        <v>127</v>
      </c>
    </row>
    <row r="71" ht="15">
      <c r="A71" t="s">
        <v>103</v>
      </c>
    </row>
    <row r="72" ht="18.75">
      <c r="A72" t="s">
        <v>128</v>
      </c>
    </row>
    <row r="73" ht="19.5">
      <c r="A73" t="s">
        <v>129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cp:lastPrinted>2005-03-08T23:48:29Z</cp:lastPrinted>
  <dcterms:created xsi:type="dcterms:W3CDTF">2005-03-08T23:36:12Z</dcterms:created>
  <dcterms:modified xsi:type="dcterms:W3CDTF">2009-11-29T06:34:25Z</dcterms:modified>
  <cp:category/>
  <cp:version/>
  <cp:contentType/>
  <cp:contentStatus/>
</cp:coreProperties>
</file>