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bin" ContentType="application/vnd.openxmlformats-officedocument.spreadsheetml.printerSettings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7.xml" ContentType="application/vnd.openxmlformats-officedocument.drawing+xml"/>
  <Override PartName="/xl/worksheets/sheet2.xml" ContentType="application/vnd.openxmlformats-officedocument.spreadsheetml.worksheet+xml"/>
  <Override PartName="/xl/drawings/drawing20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55" activeTab="2"/>
  </bookViews>
  <sheets>
    <sheet name="01" sheetId="1" r:id="rId1"/>
    <sheet name="Лист1" sheetId="2" r:id="rId2"/>
    <sheet name="Лист2" sheetId="3" r:id="rId3"/>
  </sheets>
  <externalReferences>
    <externalReference r:id="rId6"/>
  </externalReferences>
  <definedNames>
    <definedName name="_Regression_Int" localSheetId="0" hidden="1">1</definedName>
    <definedName name="A">'[1]Лист1'!$B$1097</definedName>
    <definedName name="ANA_">'[1]Лист1'!$B$1089</definedName>
    <definedName name="AVH">'[1]Лист1'!$B$1106</definedName>
    <definedName name="B">'[1]Лист1'!$B$1098</definedName>
    <definedName name="CCK">'[1]Лист1'!$B$1092</definedName>
    <definedName name="CNA">'[1]Лист1'!$B$1090</definedName>
    <definedName name="CW">'[1]Лист1'!$B$1091</definedName>
    <definedName name="DK">'[1]Лист1'!$B$1096</definedName>
    <definedName name="DKR">'[1]Лист1'!$B$1102</definedName>
    <definedName name="DW">'[1]Лист1'!$B$1110</definedName>
    <definedName name="E">'[1]Лист1'!$B$1100</definedName>
    <definedName name="EM">'[1]Лист1'!$B$1093</definedName>
    <definedName name="ER">'[1]Лист1'!$B$1103</definedName>
    <definedName name="G">'[1]Лист1'!$B$1099</definedName>
    <definedName name="QOTM">'[1]Лист1'!$B$1095</definedName>
    <definedName name="QV">'[1]Лист1'!$B$1101</definedName>
    <definedName name="QVH">'[1]Лист1'!$B$1105</definedName>
    <definedName name="QVR">'[1]Лист1'!$B$1104</definedName>
    <definedName name="STR">'[1]Лист1'!$B$1107</definedName>
    <definedName name="VZ">'[1]Лист1'!$B$1094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<sst xmlns="http://schemas.openxmlformats.org/spreadsheetml/2006/main" count="1172" uniqueCount="1089">
  <si>
    <t>СО3 или просто нейтрализации НСО3 до СО3 в регенерационном раст-</t>
  </si>
  <si>
    <t>воре -  количество  израсходованной  щелочи на доведение НСО3 до</t>
  </si>
  <si>
    <t>СО3 по этим двум,  будь они реальными или умозрительными, схемам</t>
  </si>
  <si>
    <t>окажется одним и тем же. То бишь, статус-кво относительно емкос-</t>
  </si>
  <si>
    <t>ти по СО3,  заложенный в регламентированной формуле, будет восс-</t>
  </si>
  <si>
    <t>тановлен в регенерационном процессе.</t>
  </si>
  <si>
    <t xml:space="preserve">     С кремнекислотой несколько иначе.  В формуле  предусмотрена</t>
  </si>
  <si>
    <t>емкость  по HSiO3,  что по отношению к фильтроциклу справедливо.</t>
  </si>
  <si>
    <t>Но реальный расход щелочи будет определяться все же формой SiO3,</t>
  </si>
  <si>
    <t>потому что щелочь в регенерационном процессе будет израсходована</t>
  </si>
  <si>
    <t>не только на вытеснение HSiO3,  но и на доведение этого иона тем</t>
  </si>
  <si>
    <t>ли, другим  ли или,  может быть,  и каким-то третьим способом до</t>
  </si>
  <si>
    <t>SiO3: HSiO3 + NaOH = NaSiO3 + H2O.</t>
  </si>
  <si>
    <t xml:space="preserve">     В теоретическом плане нестыковка в формуле есть.  Однако же</t>
  </si>
  <si>
    <t>"забывают" турбинисты о вкладе питательного насоса в теплосодер-</t>
  </si>
  <si>
    <t>жание воды при расчете qбрутто и это не мешает им жить. Так и мы</t>
  </si>
  <si>
    <t>не будем переделывать установившиеся правила игры.  Однако ежели</t>
  </si>
  <si>
    <t>эксплуатация по каким-то причинам желает считать обменные емкос-</t>
  </si>
  <si>
    <t>ти как-то иначе,  то:  в чужой монастырь со своим уставом не хо-</t>
  </si>
  <si>
    <t>дят. Нужно  объяснять существующие правила игры и проявлять так-</t>
  </si>
  <si>
    <t>тичность. Кроме того, никто не мешает проявить широту интеллекта</t>
  </si>
  <si>
    <t>и просчитать ситуацию в разных вариантах.</t>
  </si>
  <si>
    <t xml:space="preserve">     Теперь немного о задачах испытаний  работы  ионитных  филь-</t>
  </si>
  <si>
    <t>тров. Задача в том, чтобы обеспечить требуемое качество воды при</t>
  </si>
  <si>
    <t>минимально необходимом для этого расходе реагента. Требуемое ка-</t>
  </si>
  <si>
    <t>чество воды может определяться размером добавки подпиточной воды</t>
  </si>
  <si>
    <t>и требованием ВХР к питательной воде.  Если после второй ступени</t>
  </si>
  <si>
    <t>есть ФСД или барьерный фильтр, то требования к качеству фильтра-</t>
  </si>
  <si>
    <t>та испытываемого фильтра ослабляются. Дополнительной задачей мо-</t>
  </si>
  <si>
    <t>жет быть,  например,  сокращение сбросов.  Расход реагента может</t>
  </si>
  <si>
    <t>рассматриваться применительно к испытываемым фильтрам, но конеч-</t>
  </si>
  <si>
    <t>ная цель - сокращение расхода реагента на куб.  воды, выдаваемой</t>
  </si>
  <si>
    <t>ХВО. Для фильтра в пределах разброса данных  можно  использовать</t>
  </si>
  <si>
    <t>полезную обобщающую  формулу  вида:  d = a + b*G,  где d = G/E -</t>
  </si>
  <si>
    <t>удельный расход, а G - абсолютный расход.</t>
  </si>
  <si>
    <t xml:space="preserve">          Дальнейших успехов!     4.05.2007г.    Протасов Н.Г.</t>
  </si>
  <si>
    <t xml:space="preserve">            Комментарии к методикам по ХВО</t>
  </si>
  <si>
    <t xml:space="preserve">     Открываю любезно  переданные мне методики Ладыжинской ТЭС и</t>
  </si>
  <si>
    <t>выражаю свои впечатления в порядке их поступления в текущий  мо-</t>
  </si>
  <si>
    <t>мент.</t>
  </si>
  <si>
    <t xml:space="preserve">                Методика расчета затрат NaCl</t>
  </si>
  <si>
    <t xml:space="preserve">     1. Na-катионированием мы на  этой  ТЭС  не  занимаемся,  но</t>
  </si>
  <si>
    <t>стремление быть в курсе всех смежных дел вполне уместно:</t>
  </si>
  <si>
    <t xml:space="preserve">     а) это позволяет говорить с Заказчиком на одном языке;</t>
  </si>
  <si>
    <t xml:space="preserve">     б) владение  смежными вопросами повышает вероятность заклю-</t>
  </si>
  <si>
    <t>чения с Заказчиком новых договоров.</t>
  </si>
  <si>
    <t xml:space="preserve">     2. d = l/3,14.  Зачем нужна эта формула для фильтров  непо-</t>
  </si>
  <si>
    <t>нятно.  Вообще-то формула для определения диаметра по замеренной</t>
  </si>
  <si>
    <t>окружности иногда применяется для бака-мерника.  Замеряют окруж-</t>
  </si>
  <si>
    <t>ность  несколько  раз по высоте,  затем вычисляют внутренний (не</t>
  </si>
  <si>
    <t>внешний!) диаметр и если он разнится по высоте, то соответствен-</t>
  </si>
  <si>
    <t>но  корректируют  шкалу для замера расхода реагента.  Так иногда</t>
  </si>
  <si>
    <t>делают знатоки метрологии,  но гораздо большая погрешность опре-</t>
  </si>
  <si>
    <t>деления расхода  реагента  кроется в замере уровней расходуемого</t>
  </si>
  <si>
    <t>реагента. Скажем, если это поплавок и его подергать за шнур нес-</t>
  </si>
  <si>
    <t>колько раз, то получим несколько значений одного и того же уров-</t>
  </si>
  <si>
    <t>ня. Мне самому приходилось подбирать и поплавки, и тросик, и ко-</t>
  </si>
  <si>
    <t>лесики на ХВО Астраханской ТЭЦ-2,  чтобы достигнуть удовлетвори-</t>
  </si>
  <si>
    <t>тельной точности по разовому замеру,  на  который  ориентируется</t>
  </si>
  <si>
    <t>эксплуатационный персонал.</t>
  </si>
  <si>
    <t xml:space="preserve">     3. Расчет объема фильтрующего материала.  Здесь, строго го-</t>
  </si>
  <si>
    <t>воря, должна фигурировать площадь фильтрования, определенная че-</t>
  </si>
  <si>
    <t>рез внутренний диаметр, что в методике не оговорено.</t>
  </si>
  <si>
    <t xml:space="preserve">     4. Расчет обменной емкости Na-фильтра. Здесь пренебрегается</t>
  </si>
  <si>
    <t>жесткость на выходе фильтра,  что,  вследствие ее малости против</t>
  </si>
  <si>
    <t>входной жескости, допустимо.</t>
  </si>
  <si>
    <t xml:space="preserve">              Анионитные фильтры III ступени</t>
  </si>
  <si>
    <t xml:space="preserve">     Здесь есть  какая-то путаница в порядке переснятых пунктов,</t>
  </si>
  <si>
    <t>но понять о чем речь можно.</t>
  </si>
  <si>
    <t xml:space="preserve">     1. Расчет обменной емкости.  Полная формула,  которую я не-</t>
  </si>
  <si>
    <t>давно приводил и которую я,  по своей лености, оставлю в прежних</t>
  </si>
  <si>
    <t>обозначениях, выглядит так:</t>
  </si>
  <si>
    <t xml:space="preserve">     Эксплуатационная формула эквивалентна укороченной формуле:</t>
  </si>
  <si>
    <t xml:space="preserve">         Еф = Gф*(СO2/44+SiO2/60)</t>
  </si>
  <si>
    <t xml:space="preserve">     Для второй ступени она,  как мы ранее оценили, дает заниже-</t>
  </si>
  <si>
    <t>ние обменной емкости процентов на  20%.  Возможно,  для  третьей</t>
  </si>
  <si>
    <t>ступени это занижение меньше.  Здесь не мешает иметь ввиду,  что</t>
  </si>
  <si>
    <t>качество фильтрата определяется  в  основном  проскоком  анионов</t>
  </si>
  <si>
    <t>слабых кислот, прежде всего кремнекислоты. Анионы сильных кислот</t>
  </si>
  <si>
    <t>вытесняют более слабых своих собратьев,  поэтому они в некоторых</t>
  </si>
  <si>
    <t>отношениях ведут  себя как дополнительные количества этих слабых</t>
  </si>
  <si>
    <t>кислот.  То есть,  качество фильтрата может сохраниться прежним,</t>
  </si>
  <si>
    <t>что и без сильных анионов, при прежних удельных расходах щелочи,</t>
  </si>
  <si>
    <t>но фильтроциклы при наличии  этих  сильных  анионов  сократятся.</t>
  </si>
  <si>
    <t>Скажем,  если известен удельный расход щелочи и емкость при сла-</t>
  </si>
  <si>
    <t>бых анионах,  то можно получить расчетный фильтроцикл в  отсутс-</t>
  </si>
  <si>
    <t>твие сильных анионов.  Но если,  скажем,  известно,  что сильных</t>
  </si>
  <si>
    <t>анионов столько же, как и слабых, то расчетный фильтроцикл может</t>
  </si>
  <si>
    <t>уменьшиться вдвое. Это, конечно, грубовато, но нюансы я, для яс-</t>
  </si>
  <si>
    <t>ности главной мысли,  опускаю. Ну а в целом расход щелочи на 3-ю</t>
  </si>
  <si>
    <t>ступень  мало  повлияет  на общий расход щелочи на приготовление</t>
  </si>
  <si>
    <t>воды, даже если им и вовсе пренебречь.</t>
  </si>
  <si>
    <t xml:space="preserve">     Кстати, ранее я забыл сказать о том,  что можно,  допустим,</t>
  </si>
  <si>
    <t>сократить каким-то образом удельный расход щелочи на фильтроцик-</t>
  </si>
  <si>
    <t>лы. Но если при этом используется дополнительная щелочь на нейт-</t>
  </si>
  <si>
    <t>рализацию отработанного регенерационного  раствора  кислоты,  то</t>
  </si>
  <si>
    <t>общий  расход  щелочи  без учета разных мелких нюансов будет уже</t>
  </si>
  <si>
    <t>определяться удельным расходом не щелочи,  а кислоты.  Ну и, ко-</t>
  </si>
  <si>
    <t>нечно,  вся эта кухня будет еще зависеть от солесодержания и,  в</t>
  </si>
  <si>
    <t>целом,  от состава исходной воды.  Чем хуже исходная  воды,  тем</t>
  </si>
  <si>
    <t>больше проскок катионов и анионов, тем больше требуется увеличи-</t>
  </si>
  <si>
    <t>вать удельные расходы реагентов на снижение  этих  проскоков  до</t>
  </si>
  <si>
    <t>приемлемой величины. И, тем более, при этом возрастут абсолютные</t>
  </si>
  <si>
    <t>расходы реагентов на приготовление воды.  Однако, вернемся к на-</t>
  </si>
  <si>
    <t>шим баранам.  Тем более,  что разные нюансы есть и в моих файлах</t>
  </si>
  <si>
    <t>на цеховом компьютере.</t>
  </si>
  <si>
    <t xml:space="preserve">     2. Однако  перед этим (перед III ст.),  как я смотрю,  есть</t>
  </si>
  <si>
    <t>какие-то разорванные пункты. Часть из них относится к совместной</t>
  </si>
  <si>
    <t>регенерации анионитовых фильтров второй и  первой  ступеней.  Из</t>
  </si>
  <si>
    <t>этого обрывка мне ясно лишь то, что узаконенная в методике норма</t>
  </si>
  <si>
    <t>исходной 46%-ной щелочи  на  совместную  регенерацию  составляет</t>
  </si>
  <si>
    <t>2435 кг или 1120 кг в пересчете на 100%-ный продукт. А по мерни-</t>
  </si>
  <si>
    <t>ку это 52 см 46%  NaOH. Это в расчете на какую-то (какую именно,</t>
  </si>
  <si>
    <t>данных не нашел - указано только,  что это 80 кг/м3) стандартную</t>
  </si>
  <si>
    <t>загрузку совместно регенерируемых фильтров.</t>
  </si>
  <si>
    <t xml:space="preserve">     Итак, есть так или иначе узаконенная на данный момент норма</t>
  </si>
  <si>
    <t>на совместную регенерацию - 1120 кг NaOH в пересчете на 100%-ный</t>
  </si>
  <si>
    <t>продукт. Далее идет какой-то ребус, непосильный для моего интел-</t>
  </si>
  <si>
    <t>лекта,  относительно того,  сколько при  совместной  регенерации</t>
  </si>
  <si>
    <t>должно идти щелочи на каждый фильтр.  Можно говорить о необходи-</t>
  </si>
  <si>
    <t>мом расходе щелочи на совместную регенерацию фильтров А2  и  А1,</t>
  </si>
  <si>
    <t>можно  говорить  о необходимом расходе щелочи при условии несов-</t>
  </si>
  <si>
    <t>местной (так называемой,  раздельной) регенерации фильтра А2,  и</t>
  </si>
  <si>
    <t>местной регенерации фильтра А1. Прочее, что есть по этому вопро-</t>
  </si>
  <si>
    <t>су в методике, лучше, как мне представляется, не пытаться приме-</t>
  </si>
  <si>
    <t>нять.</t>
  </si>
  <si>
    <t xml:space="preserve">     Правда, если А1 это спаренный низкоосновный  фильтр,  общая</t>
  </si>
  <si>
    <t>обменная емкость которого значительно превышает обменную емкость</t>
  </si>
  <si>
    <t>А2,  то можно приближенно оценивать так: на совместную регенера-</t>
  </si>
  <si>
    <t>цию А2 и А1 требуется столько щелочи, сколько нужно на индивиду-</t>
  </si>
  <si>
    <t>альную регенерацию А1 плюс к этому столько щелочи,  сколько идет</t>
  </si>
  <si>
    <t>на создание  примерно известной емкости А2.  Так порой поступают</t>
  </si>
  <si>
    <t>при наладке и существенной ошибки здесь, при указанном соотноше-</t>
  </si>
  <si>
    <t>нии емкостей А1 и А2, не возникает*. Но это не то, о чем говорит-</t>
  </si>
  <si>
    <t>ся в местной методике,  где по данному вопросу говорится  вообще</t>
  </si>
  <si>
    <t>неизвестно о чем.</t>
  </si>
  <si>
    <t xml:space="preserve">     &lt;&lt;* Если, скажем, обменная емкость А2 после загрузки в него</t>
  </si>
  <si>
    <t>новой партии ионита возросла на dE г-экв, то на А1, при сохране-</t>
  </si>
  <si>
    <t>нии прежних расходов NaOH на совместную регенерацию, щелочи пой-</t>
  </si>
  <si>
    <t>дет меньше  на dG=dE*40/1000 кг.  Увеличение G до G+dG несколько</t>
  </si>
  <si>
    <t>увеличит емкость А2, но не кардинально (график).&gt;&gt;</t>
  </si>
  <si>
    <t xml:space="preserve">     Нет, я призываю к тактичности в отношении эксплуатации.  Но</t>
  </si>
  <si>
    <t>зная,  что ложное понимание может перечеркнуть всю вашу  работу,</t>
  </si>
  <si>
    <t>акцентирую  ваше  внимание на необходимости избегать ложных отп-</t>
  </si>
  <si>
    <t>равных точек.</t>
  </si>
  <si>
    <t xml:space="preserve">     3. Возвращаясь  к  3-й ступени,  я вижу какие-то смазанные,</t>
  </si>
  <si>
    <t>неразборчивые формулы.  Похоже,  что речь идет об  абсолютных  и</t>
  </si>
  <si>
    <t>удельных  расходах  щелочи применительно к высокоосновному филь-</t>
  </si>
  <si>
    <t>тру. Такие выкладки не мешают,  но если регенерации только  сов-</t>
  </si>
  <si>
    <t>местные, то существенного значения они не имеют против того, что</t>
  </si>
  <si>
    <t>гораздо важнее при этом знать общий результат совместных регене-</t>
  </si>
  <si>
    <t>раций,  о котором я ничего в представленных материалах не нашел.</t>
  </si>
  <si>
    <t>Если мы испытываем только А2, то возможен например такой компро-</t>
  </si>
  <si>
    <t>мисс: тщательный анализ работы А2 по нашим данным* и оценка рабо-</t>
  </si>
  <si>
    <t>ты А1 по эксплуатационным данным.  Правда,  здесь я невольно пе-</t>
  </si>
  <si>
    <t>рескочил от А3 ко второй ступени, но как раз она и следует далее</t>
  </si>
  <si>
    <t>по тексту.  &lt;&lt;Кстати, зависимость d=f(G) примерно известна.&gt;&gt;</t>
  </si>
  <si>
    <t xml:space="preserve">              Анионитные фильтры II ступени</t>
  </si>
  <si>
    <t xml:space="preserve">     1. Здесь снова формула для  подсчета  обменной  емкости  по</t>
  </si>
  <si>
    <t>фильтроциклу без учета кислотности и щелочности до и после филь-</t>
  </si>
  <si>
    <t>тра. Ну что ж, можно стрелять и без приклада, если к этому прис-</t>
  </si>
  <si>
    <t>пособиться. А мы действуем все же в интересах Заказчика и должны</t>
  </si>
  <si>
    <t>согласовывать с ним наш будущий технический отчет. Но наши отче-</t>
  </si>
  <si>
    <t>ты по  работе  это,  традиционно,  наше  лицо.  Поэтому мы можем</t>
  </si>
  <si>
    <t>что-то посчитать, приспосабливаясь к подходам эксплуатации, если</t>
  </si>
  <si>
    <t>на этом будет настаивать, но свою квалификацию тоже должны пока-</t>
  </si>
  <si>
    <t>зывать и, соответственно, приводить и более строгий расчет.</t>
  </si>
  <si>
    <t xml:space="preserve">     Ну а далее,  благо, идут методики аналитических определений</t>
  </si>
  <si>
    <t>и я, сказавши все, что знал на сей момент, могу передохнуть.</t>
  </si>
  <si>
    <t xml:space="preserve">     Только еще  раз  напомню,  что  анализ работы А2 вне общего</t>
  </si>
  <si>
    <t>контекста работы ХВО,  в т.ч.  анализа расхода щелочи на А1 и на</t>
  </si>
  <si>
    <t>нейтрализацию  отработанной  кислоты,  существенного  значения и</t>
  </si>
  <si>
    <t>значимого (впечатляющего для эксплуатации)  звучания  не  имеет.</t>
  </si>
  <si>
    <t>Конечно, "распинаться" за небольшую сумму может быть и не стоит,</t>
  </si>
  <si>
    <t>но совершенно забывать о более  ключевых  моментах,  чем  работа</t>
  </si>
  <si>
    <t>только А2, тоже не солидно.</t>
  </si>
  <si>
    <t xml:space="preserve">     Кстати, еще один момент.  В методиках я не увидел  проверку</t>
  </si>
  <si>
    <t>концентрации исходной щелочи.  Ее надо контролировать, в особен-</t>
  </si>
  <si>
    <t>ности в баках-мерниках,  где она может по тем или иным  причинам</t>
  </si>
  <si>
    <t>частично разбавляться водой.  Проверять просто по плотности, это</t>
  </si>
  <si>
    <t>грубовато.  Титрованием,  но с последующим учетом  плотности,  -</t>
  </si>
  <si>
    <t>точнее. &lt;&lt;Вот и "метрология" случилась по бакам-мерникам: а) се-</t>
  </si>
  <si>
    <t>чение бака по высоте;  б) проверка замера  уровня  реагента;  в)</t>
  </si>
  <si>
    <t>проверка концентрации реагента; неплотности, протечки, утечки по</t>
  </si>
  <si>
    <t>схеме регенерации и отмывки.&gt;&gt;</t>
  </si>
  <si>
    <t xml:space="preserve">                    P.S. Что делать?</t>
  </si>
  <si>
    <t xml:space="preserve">                                     Благословенны препятствия,</t>
  </si>
  <si>
    <t xml:space="preserve">                                     ими растем!</t>
  </si>
  <si>
    <t xml:space="preserve">                                                Н.Рерих</t>
  </si>
  <si>
    <t xml:space="preserve">     Что делать? - например, попытаться написать заключение пря-</t>
  </si>
  <si>
    <t>мо сейчас.  Пока не для эксплуатации,  а для себя.  С выходом на</t>
  </si>
  <si>
    <t>значимый конечный результат и оценки относительно  общих  затрат</t>
  </si>
  <si>
    <t>реагентов и качества выдаваемой ХВО воды.  Это позволит вам уви-</t>
  </si>
  <si>
    <t>деть рациональное направление дальнейших действий.</t>
  </si>
  <si>
    <t xml:space="preserve">     Первая ступень знания это когда познающие "не  знают,  чего</t>
  </si>
  <si>
    <t>они не знают".</t>
  </si>
  <si>
    <t xml:space="preserve">     Вторая ступень это когда познающие уже "знают,  чего они не</t>
  </si>
  <si>
    <t>знают", в результате предпринимаемых попыток достигнуть какой-то</t>
  </si>
  <si>
    <t>цели или ответить на тот или иной вопрос.</t>
  </si>
  <si>
    <t xml:space="preserve">     Недостающие сведения/фрагменты можно взять по  эксплуатаци-</t>
  </si>
  <si>
    <t>онным  данным  или  пусть  даже по самым грубым эксплуатационным</t>
  </si>
  <si>
    <t>оценкам.  Наконец, что-то можно взять по аналогии просто из дру-</t>
  </si>
  <si>
    <t>гих  отчетов.  Это сведения о качестве воды по ступеням ее обра-</t>
  </si>
  <si>
    <t>ботки,  длительности фильтроциклов,  расходы воды на собственные</t>
  </si>
  <si>
    <t>нужды, расходы реагентов,  в т.ч. на нейтрализацию и прочие зна-</t>
  </si>
  <si>
    <t>чимые для  экплуатационного персонала вопросы.  Главное,  суметь</t>
  </si>
  <si>
    <t>все это разумным образом скомпоновать.</t>
  </si>
  <si>
    <t xml:space="preserve">     Продвигаясь через препятствия к цели и не зацикливаясь лишь</t>
  </si>
  <si>
    <t>на узких вопросах, вы вскоре подыметесь с состояния наивности на</t>
  </si>
  <si>
    <t>ступень профессионализма и обретете изрядную уверенность в обще-</t>
  </si>
  <si>
    <t>нии с эксплуатационным персоналом.</t>
  </si>
  <si>
    <t xml:space="preserve">     Это соображения для сведения и не более  того.  Думаю,  что</t>
  </si>
  <si>
    <t>именно эти соображения Николай Рерих и имел ввиду (настаивать на</t>
  </si>
  <si>
    <t>этом не буду).  Цель организует и упорядочивает  наши  действия.</t>
  </si>
  <si>
    <t>Хорошо выбранная цель делает это хорошо.</t>
  </si>
  <si>
    <t xml:space="preserve">   В любом случае и как всегда, с пожеланиями дальнейших успехов</t>
  </si>
  <si>
    <t xml:space="preserve">                                 5.05.2007г.       Протасов Н.Г.</t>
  </si>
  <si>
    <t xml:space="preserve">Некоторые особенности ионирования </t>
  </si>
  <si>
    <t>нять, то многие нелегкие для запоминания "тонкости" отмывки, как</t>
  </si>
  <si>
    <t>и прочие подобные "тонкости", становятся само собой разумеющими-</t>
  </si>
  <si>
    <t>ся&gt;&gt;.</t>
  </si>
  <si>
    <t xml:space="preserve">     При большом  расходе  щелочи  на регенерацию анионит АН-31,</t>
  </si>
  <si>
    <t>особенно старый,  способен абсорбировать  &lt;&lt;поглощать,  накапли-</t>
  </si>
  <si>
    <t>вать&gt;&gt;  ее в зернах по неионообменному механизму.  В этом случае</t>
  </si>
  <si>
    <t>материал долго отмывается по щелочности, хотя по хлоридам в этом</t>
  </si>
  <si>
    <t>Извлечение из файла VXR_</t>
  </si>
  <si>
    <t xml:space="preserve">   ================================</t>
  </si>
  <si>
    <t xml:space="preserve">      ============== Конец извлечения =================</t>
  </si>
  <si>
    <t>эффициентов a   при разных значениях рН  для  наиболее  важных</t>
  </si>
  <si>
    <t xml:space="preserve">     Eh - концентрация ионов водорода в ионите (иначе обменная</t>
  </si>
  <si>
    <t xml:space="preserve">     Теперь об механизме ионного обмена на КУ-2. На анионитах</t>
  </si>
  <si>
    <t xml:space="preserve">закономерности аналогичны, но несколько осложнены частичной </t>
  </si>
  <si>
    <t>диссоциацией кислот.</t>
  </si>
  <si>
    <t xml:space="preserve">     Ch - концентрация ионов водорода в водной среде;</t>
  </si>
  <si>
    <t xml:space="preserve">     Cn - концентрация ионов натрия  в водной среде;</t>
  </si>
  <si>
    <t>фильтра или его выделенного слоя);</t>
  </si>
  <si>
    <t xml:space="preserve">     Cc - концентрация ионов жесткости (кальция или магния) в </t>
  </si>
  <si>
    <t>водной среде;</t>
  </si>
  <si>
    <t xml:space="preserve">     En - концентрация ионов натрия  в ионите;</t>
  </si>
  <si>
    <t xml:space="preserve">     Ec -  концентрация ионов кальция или магния в ионите.</t>
  </si>
  <si>
    <t xml:space="preserve">     Это все участники событий, разыгрующихся в каждом выделен-</t>
  </si>
  <si>
    <t>ном слое катионита.</t>
  </si>
  <si>
    <t xml:space="preserve">     Реакции обмена (в фильтроцикле или при регенерации) харак-</t>
  </si>
  <si>
    <t>теризуются константами этих реакций:</t>
  </si>
  <si>
    <t xml:space="preserve">     Khn=(Ch/Eh)/(Cn/En) - обмен ионов водорода на натрий</t>
  </si>
  <si>
    <t xml:space="preserve">     Khc=(Ch/Eh)*(Ch/Eh)/(Cc/Ec) - обмен ионов водорода на кати-</t>
  </si>
  <si>
    <t>оны жесткости кальций и магний.</t>
  </si>
  <si>
    <t xml:space="preserve">     Отсюда соотношение концентраций иона в водной среде и в</t>
  </si>
  <si>
    <t>ионите:</t>
  </si>
  <si>
    <t xml:space="preserve">        Cn/En=(Ch/Eh)/Khn</t>
  </si>
  <si>
    <t xml:space="preserve">        Cc/Ec=(Ch/Eh)*(Ch/Eh)/Khc</t>
  </si>
  <si>
    <t xml:space="preserve">     Чем больше константа, тем меньше соотношение C/E, тем,</t>
  </si>
  <si>
    <t>соответственно, лучше поглощается ион в фильтроцикле и труднее</t>
  </si>
  <si>
    <t>вытесняется при регенерации. Но не менее важно и другое. Об-</t>
  </si>
  <si>
    <t xml:space="preserve">ратите внимание! Величина Eh бывает порядка, скажем, 1000 </t>
  </si>
  <si>
    <t>мг-экв/дм3, а величина Ch в фильтроцикле - всего порядка 3-х</t>
  </si>
  <si>
    <t>мг-экв/дм3, а отношение Ch/Eh, определяющее величину Cn/En,</t>
  </si>
  <si>
    <t>составит всего порядка 0,003. Для Cc/Ec, т.е. для жесткости,</t>
  </si>
  <si>
    <t>мы уже имеем (Ch/Eh)*(Ch/Eh) = 0,003*0,003 = 0,000009 - гораздо</t>
  </si>
  <si>
    <t>меньшую величину, чем 0,003. Надеюсь, что из этой иллюстрации</t>
  </si>
  <si>
    <t>ясно, почему многовалентные ионы хорошо и глубоко поглощаются</t>
  </si>
  <si>
    <t>из разбавленных растворов при фильтрации и плохо вытесняются</t>
  </si>
  <si>
    <t>при регенерации, если концентрация регенерационного раствора</t>
  </si>
  <si>
    <t>недостаточно велика.</t>
  </si>
  <si>
    <t xml:space="preserve"> Извлечения из файла Vpu1.xls</t>
  </si>
  <si>
    <t xml:space="preserve">             Ионирование на анионите АВ-17</t>
  </si>
  <si>
    <t xml:space="preserve">     В условиях  работы  цепочек АТЭЦ-2 истощение анионита АВ-17</t>
  </si>
  <si>
    <t>происходит в основном анионами соляной кислоты (хлор-ионами),  а</t>
  </si>
  <si>
    <t>также, в  меньшей  мере,  анионами угольной и кремниевой кислот.</t>
  </si>
  <si>
    <t>Ионообменные процессы в условиях регенерации  хлор-формы  ионита</t>
  </si>
  <si>
    <t>щелочью описываются  уравнениями,  аналогичными  уравнениям  для</t>
  </si>
  <si>
    <t>натриевой формы КУ-2.  Hо константа обмена хлоридов на ионы  ОH,</t>
  </si>
  <si>
    <t>равная примерно 25-ти,  значительно больше, чем константа обмена</t>
  </si>
  <si>
    <t>натрий-ионов на КУ-2,  что  говорит  о  плохой  регенерируемости</t>
  </si>
  <si>
    <t>хлор-формы анионита</t>
  </si>
  <si>
    <t>Удельные расходы щелочи dщ в г-экв/г-экв при регенерации</t>
  </si>
  <si>
    <t>Cl-формы анионита АВ-17 4%-ной NaOH</t>
  </si>
  <si>
    <t>Таблица 9</t>
  </si>
  <si>
    <t>G/Em</t>
  </si>
  <si>
    <t>dщ</t>
  </si>
  <si>
    <t xml:space="preserve">     Общая рабочая емкость АВ-17 в условиях, соответственных ус-</t>
  </si>
  <si>
    <t>ловиям нормальной работы цепочек АТЭЦ-2,  практически не зависит</t>
  </si>
  <si>
    <t>от соотношения  концентраций хлоридов и анионов угольной и крем-</t>
  </si>
  <si>
    <t>ниевой кислот. Это происходит потому, что "проскок" кремнекисло-</t>
  </si>
  <si>
    <t>ты, по которому ограничиваются фильтроциклы анионитовых фильтров</t>
  </si>
  <si>
    <t>второй ступени, возрастает почти одновременно с общим (суммарным</t>
  </si>
  <si>
    <t>по всем поглощаемым анионам) истощением АВ-17.</t>
  </si>
  <si>
    <t xml:space="preserve">     Hа регенерируемости хлор-формы почти не сказывается  умень-</t>
  </si>
  <si>
    <t>личение его температуры. Hо уменьшение первого фактора &lt;&lt;в лабо-</t>
  </si>
  <si>
    <t>раторных!  условиях&gt;&gt; и увеличение второго резко улучшает удале-</t>
  </si>
  <si>
    <t>ние кремнекислых соединений, а следовательно уменьшает "проскок"</t>
  </si>
  <si>
    <t>кремнекислоты в последующих после регенерации фильтроциклах.</t>
  </si>
  <si>
    <t xml:space="preserve">     Эти различия в обмене кремнекислоты и хлор-иона объясняются</t>
  </si>
  <si>
    <t>тем обстоятельством,  что процесс удаления кремнекислых соедине-</t>
  </si>
  <si>
    <t>ний является гораздо более неравновесным,  чем процесс  удаления</t>
  </si>
  <si>
    <t>хлоридов. Поэтому замедление регенерации и увеличение температу-</t>
  </si>
  <si>
    <t>ры регенерирующего раствора "улучшает" процесс вытеснения из ио-</t>
  </si>
  <si>
    <t>нита кремнекислоты, приближая его к равновесному процессу.</t>
  </si>
  <si>
    <t xml:space="preserve">     Снижение температуры  фильтруемой  воды,  как   выяснилось,</t>
  </si>
  <si>
    <t>уменьшает "проскок" кремнекислоты вследствие меньшего ее вымыва-</t>
  </si>
  <si>
    <t>ния из недоотрегенерированных нижних слоев ионита. Однако значи-</t>
  </si>
  <si>
    <t>тельное  снижение температуры обессоливаемой воды (на АТЭЦ-2 оно</t>
  </si>
  <si>
    <t>иногда достигало 10 и менее оС) нежелательно,  так как  холодный</t>
  </si>
  <si>
    <t>фильтр не успевает прогреваться даже специально подогретым реге-</t>
  </si>
  <si>
    <t>нерирующим раствором.  В таком случае возможны резкое увеличение</t>
  </si>
  <si>
    <t>"проскока" кремнекислоты и,  как следствие,  сокращение фильтро-</t>
  </si>
  <si>
    <t>циклов АВ-17, ограничиваемых указанным "проскоком".</t>
  </si>
  <si>
    <t xml:space="preserve">            Анионирование на анионите АН-31</t>
  </si>
  <si>
    <t xml:space="preserve">     Процессы, происходящие на этом материале при его  регенера-</t>
  </si>
  <si>
    <t>ции и фильтрации воды, резко отличаются от подобных процессов на</t>
  </si>
  <si>
    <t>ионитах АВ-17 и КУ-2 большей неравновесностью и наличием неионо-</t>
  </si>
  <si>
    <t>обменных механизмов поглощения и удаления солей. Поэтому добить-</t>
  </si>
  <si>
    <t>ся такого же более или менее  полного  математического  описания</t>
  </si>
  <si>
    <t>процессов, как для КУ-2 и АВ-17,  для анионита АН-31 не удалось.</t>
  </si>
  <si>
    <t>Однако эмпирические зависимости, полученные чисто опытным путем,</t>
  </si>
  <si>
    <t>для АН-31 проще аналогичных зависимостей для КУ-2 и АВ-17. Эмпи-</t>
  </si>
  <si>
    <t>рическая зависимость удельных расходов щелочи для анионита АН-31</t>
  </si>
  <si>
    <t>приведена на рисунке</t>
  </si>
  <si>
    <t>анионита АH-31 4%-ной NaOH</t>
  </si>
  <si>
    <t>Таблица 10</t>
  </si>
  <si>
    <t xml:space="preserve">     На эффективность  регенерации благотворно сказываются и за-</t>
  </si>
  <si>
    <t>медление регенерации,  и увеличение температуры  регенерирующего</t>
  </si>
  <si>
    <t>раствора (факторы, способствующие приближению процессов к равно-</t>
  </si>
  <si>
    <t>весным). Но на новом материале  АН-31  эффективность  поглощения</t>
  </si>
  <si>
    <t>ОН-ионов столь высока, что влияние указанных факторов может быть</t>
  </si>
  <si>
    <t>незаметным.</t>
  </si>
  <si>
    <t xml:space="preserve">     При фильтрации  (в  фильтроцикле) происходит в основном,  и</t>
  </si>
  <si>
    <t>довольно эффективно, нейтрализация кислотности Н-катионированной</t>
  </si>
  <si>
    <t>воды. Но обмен анионов на ОН-ионы в нейтральной среде, в особен-</t>
  </si>
  <si>
    <t>ности на не новом ионите,  весьма затруднен.  Поэтому  "проскок"</t>
  </si>
  <si>
    <t>анионов сильных  кислот в фильтрат (прежде всего анионов соляной</t>
  </si>
  <si>
    <t>кислоты) определяется в основном "проскоком" натрия в Н-катиони-</t>
  </si>
  <si>
    <t>рованной воде.   При   постоянном   проскоке  натрия  более  0.5</t>
  </si>
  <si>
    <t>мг-экв/кг (элетропроводность фильтрата АН-31 при этом  достигает</t>
  </si>
  <si>
    <t>более  60  мкСм/см)  эффективность  работы АН-31 может оказаться</t>
  </si>
  <si>
    <t>настолько низкой,  что потребуется повторная регенерация Н-филь-</t>
  </si>
  <si>
    <t>тров.</t>
  </si>
  <si>
    <t xml:space="preserve">     Негативное влияние  содержания  натрия  в Н-катионированной</t>
  </si>
  <si>
    <t>нередко проявляется и при отмывке  АН-31  после  регенерации.  В</t>
  </si>
  <si>
    <t>случае,  когда это содержание велико (особенно это случается при</t>
  </si>
  <si>
    <t>подключении недоотмытого после регенерации Н-фильтра),  происхо-</t>
  </si>
  <si>
    <t>дит длительная отмывка АН-31 по хлоридам.  Возможна также в этом</t>
  </si>
  <si>
    <t>случае и длительная отмывка АН-31  по  щелочности,  связанная  с</t>
  </si>
  <si>
    <t>тем, что свежеотрегенерированный (и особенно новый) анионит спо-</t>
  </si>
  <si>
    <t>собен к частичному обмену ОН-ионов на другие ионы и после  нейт-</t>
  </si>
  <si>
    <t>рализации кислотности отмывочной Н-катионированной воды.</t>
  </si>
  <si>
    <t xml:space="preserve">     &lt;&lt;Hапомню, что это общие для всей цепочки стадии - фильтро-</t>
  </si>
  <si>
    <t>цикл,  регенерация, отмывка. Когда на отмывку АH-31 подключается</t>
  </si>
  <si>
    <t>недоотмытый по натрию H-фильтр, то на процесс отмывки АH-31 нак-</t>
  </si>
  <si>
    <t>ладываются  нежелательные  преждевременные  обменные процессы по</t>
  </si>
  <si>
    <t>хлоридам и ОH, что задерживает "отмывку" по этим ионам и включе-</t>
  </si>
  <si>
    <t>ние цепочки в работу.  Речь также шла о том,  что натрий в филь-</t>
  </si>
  <si>
    <t>трате недоотмытого H-фильтра приводит к образованию NaOH в филь-</t>
  </si>
  <si>
    <t>трате  АH-31  при  отмывке  анионита,  поэтому процесс "отмывки"</t>
  </si>
  <si>
    <t>АH-31 по щелочности может сильно затянуться,  когда много натрия</t>
  </si>
  <si>
    <t>в поступающей на фильтр воде.  Вообще, надо понимать, что отмыв-</t>
  </si>
  <si>
    <t>ка, регенерация и фильтроцикл - это общие, и во многом даже оди-</t>
  </si>
  <si>
    <t>наковые,  с точки зрения ионного обмена процессы.  Если это  по-</t>
  </si>
  <si>
    <t xml:space="preserve">     Аппроксимирующая формула, найденная группой к.т.н. Л.С.Фош-</t>
  </si>
  <si>
    <t>ко (в прошлом главный инженер ДонОРГРЭС),  для всех времен и на-</t>
  </si>
  <si>
    <t xml:space="preserve">            d = G/E = a+b*G</t>
  </si>
  <si>
    <t>где d,  G,  E - удельный расход, абсолютный расход, обменная ем-</t>
  </si>
  <si>
    <t>кость. Прочее - эмпирические коэффициенты.</t>
  </si>
  <si>
    <t xml:space="preserve">           Отсюда:     E=G/(a+b*G)</t>
  </si>
  <si>
    <t xml:space="preserve">     При больших G влияние d небольшое:</t>
  </si>
  <si>
    <t xml:space="preserve">      Emax = G/(a+b*G) =~G/(b*G) = 1/b;   b = 1/Emax</t>
  </si>
  <si>
    <t xml:space="preserve">      d = G/E = a+G/Emax;  E=G/(a+G/Emax) = Emax*G/(a*Emax+G)</t>
  </si>
  <si>
    <t xml:space="preserve">         a = G/E-G/Emax</t>
  </si>
  <si>
    <t xml:space="preserve">     если E = 0.5*Emax, то a = G/Emax</t>
  </si>
  <si>
    <t xml:space="preserve">  т.е. a=G/Emax в точке, где E=0.5*Emax.</t>
  </si>
  <si>
    <t xml:space="preserve">     Примерно такой  была интерпретация Л.С.Фошко и привлеченных</t>
  </si>
  <si>
    <t>им математиков относительно параметров b и a, входящих в формулы</t>
  </si>
  <si>
    <t>для d и E.  Мы можем продолжить эту увлекательную интерпретацию,</t>
  </si>
  <si>
    <t>a+G/Emax. Для наименьшего из возможных значений  d  в этой точке</t>
  </si>
  <si>
    <t>имеем: d=1=a+G/Emax и a = 1-G/Emax = 1-0.5*Emax/Emax =0.5.  Т.е.</t>
  </si>
  <si>
    <t xml:space="preserve">     Формула d=a+G/Emax начинает работать не ранее момента, ког-</t>
  </si>
  <si>
    <t>да G достигнет некоторого значения Gmin, при котором d&gt;1. В пре-</t>
  </si>
  <si>
    <t>деле это отвечает условию d = 1 = a+Gmin/Emax.  В худшем  случае</t>
  </si>
  <si>
    <t>значение Gmin=0 и, соответственно, a=1.</t>
  </si>
  <si>
    <t xml:space="preserve">     Таким образом, имеем d=a+G/Emax, где значение a может нахо-</t>
  </si>
  <si>
    <t>диться в пределах от 0.5 до 1.</t>
  </si>
  <si>
    <t xml:space="preserve">     Теперь следует сказать о единицах измерения, в которых наши</t>
  </si>
  <si>
    <t>с Л.С.Фошко выкладки будут иметь достойный смысл. Параметр d вы-</t>
  </si>
  <si>
    <t>ражается г-экв/г-экв. G и E могут выражаться в г-экв, в г-экв/м3</t>
  </si>
  <si>
    <t>и в долях от Emax:  E=E/Emax и G=G/Emax в г-экв/г-экв,  где Emax</t>
  </si>
  <si>
    <t>уже  не эффективная,  а действительная максимальная обменная ем-</t>
  </si>
  <si>
    <t>кость.  Преимущество последнего представления в том,  что полная</t>
  </si>
  <si>
    <t>обменная емкость разных партий ионита или его аналогов может от-</t>
  </si>
  <si>
    <t>личаться,  а значения параметров  в  уравнении  d=a+b*G,  где  G</t>
  </si>
  <si>
    <t>представлен в виде G/Emax при этом сохранятся.</t>
  </si>
  <si>
    <t xml:space="preserve">     Далее для более полного нашего удовлетворения  возьмем  ис-</t>
  </si>
  <si>
    <t>ходные уравнения</t>
  </si>
  <si>
    <t xml:space="preserve">       d = G/E = a+G/Emax;  E=G/(a+G/Emax) = 1/(a/G+1/Emax)</t>
  </si>
  <si>
    <t>и после недолгих усилий в их дифференцировании получаем  формулу</t>
  </si>
  <si>
    <t>для изменения  обменной  емкости ионитов при изменении расхода G</t>
  </si>
  <si>
    <t>будь то на раздельную или на совместную регенерацию:</t>
  </si>
  <si>
    <t xml:space="preserve">       dE/dG = a/(a+G/Emax)^2 = a/d^2</t>
  </si>
  <si>
    <t xml:space="preserve">     Так, если,  скажем, для АВ-17 2-й ст. d=4, то возрастание E</t>
  </si>
  <si>
    <t>при увеличении G составит всего лишь a/16 от увеличения G или от</t>
  </si>
  <si>
    <t>0.5/16 до 1/16, т.е. в общем-то не очень значительную величину.</t>
  </si>
  <si>
    <t xml:space="preserve">     Я проверял формулу d=a+G/Emax на цепочках ВПУ  Астраханской</t>
  </si>
  <si>
    <t>ТЭЦ-2.  Она  работала как для катионитной,  так и для анионитной</t>
  </si>
  <si>
    <t>части ХВО (регенерации фильтров второй и первой ступеней на  це-</t>
  </si>
  <si>
    <t>почках совместные).  При этом параметр a действительно находился</t>
  </si>
  <si>
    <t>в пределах от 0.5 до 1, а кажущееся или эффективное значение па-</t>
  </si>
  <si>
    <t>раметра Emax зависело от конкретных условий.  Например, значение</t>
  </si>
  <si>
    <t>Emax увеличивалось после  предварительного  перевода  истощенных</t>
  </si>
  <si>
    <t>катионитовых  фильтров  в  Na-форму перед их регенерацией серной</t>
  </si>
  <si>
    <t>кислотой.</t>
  </si>
  <si>
    <t xml:space="preserve">     Hа основе этой формулы в лаборатории ДонОРГРЭС в свое время</t>
  </si>
  <si>
    <t>были проведены десятки лабораторных работ с выдачей рекомендаций</t>
  </si>
  <si>
    <t>Заказчику  под  руководством  или контролем Л.С.Фошко для разных</t>
  </si>
  <si>
    <t>ситуаций и составов вод.  Боюсь,  что эти данные уже утеряны для</t>
  </si>
  <si>
    <t>менее просвещенных последующих поколений.</t>
  </si>
  <si>
    <t xml:space="preserve">     Правда, в опытах,  проведенных с моим соучастием,  я  нашел</t>
  </si>
  <si>
    <t>разные отклонения от этой формулы. Однако продолжим наш экскурс.</t>
  </si>
  <si>
    <t xml:space="preserve">            Соотношения E и G</t>
  </si>
  <si>
    <t xml:space="preserve">     Конечно, уравнения Л.С.Фошко и иже с ним грубоваты,  против</t>
  </si>
  <si>
    <t>реальных фактов, однако знания простых, вернее упрощенных, зако-</t>
  </si>
  <si>
    <t>номерностей позволят  нам получить нужные для практики соотноше-</t>
  </si>
  <si>
    <t>ния полурасчетным путем с точностью,  возможно даже  превышающей</t>
  </si>
  <si>
    <t>результаты не слишком тщательных наладочных работ.</t>
  </si>
  <si>
    <t xml:space="preserve">     Записав фрагмент d=a+G/Emax и то,  что из него  следует,  я</t>
  </si>
  <si>
    <t>подумал о том,  как он может согласовываться со справочным мате-</t>
  </si>
  <si>
    <t>риалом,  представленным на графиках Справочника химика-энергети-</t>
  </si>
  <si>
    <t>ка. У меня есть масса своих данных, массу экспериментов по иони-</t>
  </si>
  <si>
    <t>рованию проводили в лаборатории ДонОРГРЭС.  Hо это все вроде  бы</t>
  </si>
  <si>
    <t>уже  за  семью печатями,  а Справочник он ведь может быть всегда</t>
  </si>
  <si>
    <t>под рукой.</t>
  </si>
  <si>
    <t xml:space="preserve">     Сразу скажу,  что Справочник этот составлен не для наладчи-</t>
  </si>
  <si>
    <t>ков, а для проектантов,  и кое-что в нем подходит к  марсианской</t>
  </si>
  <si>
    <t>жизни более, чем для наших наладочных работ. Это я к тому, чтобы</t>
  </si>
  <si>
    <t>вы излишне не обольщались,  что истиной является все то, что на-</t>
  </si>
  <si>
    <t>печатано и заключено в твердый или в мягкий переплет.  Однако...</t>
  </si>
  <si>
    <t>истощении фильтра. А это соответсвует известной формуле:</t>
  </si>
  <si>
    <t xml:space="preserve">на регенерацию фильтра, деленному на обменную емкость при </t>
  </si>
  <si>
    <t xml:space="preserve">     Корректный результат казалось бы  можно получить в про-</t>
  </si>
  <si>
    <t>цессе регенерации фильтра:</t>
  </si>
  <si>
    <t>наты. Дабы не зацикливаться в дискуссиях, для общения с эксп-</t>
  </si>
  <si>
    <r>
      <t>E=Q*(Квх+CO</t>
    </r>
    <r>
      <rPr>
        <sz val="9"/>
        <rFont val="Courier"/>
        <family val="3"/>
      </rPr>
      <t>2</t>
    </r>
    <r>
      <rPr>
        <sz val="12"/>
        <rFont val="Courier"/>
        <family val="0"/>
      </rPr>
      <t>/44+SiO</t>
    </r>
    <r>
      <rPr>
        <sz val="9"/>
        <rFont val="Courier"/>
        <family val="3"/>
      </rPr>
      <t>2</t>
    </r>
    <r>
      <rPr>
        <sz val="12"/>
        <rFont val="Courier"/>
        <family val="0"/>
      </rPr>
      <t>/30+Щвых)</t>
    </r>
  </si>
  <si>
    <t>формулу:</t>
  </si>
  <si>
    <t>Смысл этой формулы в том, что условно мы подразумеваем погло-</t>
  </si>
  <si>
    <t>щение анионов кремниевой и угольной кислоты в форме CO3 и SiO3,</t>
  </si>
  <si>
    <t>так как именно эта форма появится в регенерате NaOH, о чем я</t>
  </si>
  <si>
    <t>уже ранее говорил и что подтверждается анализом регенераций.</t>
  </si>
  <si>
    <r>
      <t>делении Квх, поэтому CO</t>
    </r>
    <r>
      <rPr>
        <sz val="9"/>
        <rFont val="Courier"/>
        <family val="3"/>
      </rPr>
      <t>2</t>
    </r>
    <r>
      <rPr>
        <sz val="12"/>
        <rFont val="Courier"/>
        <family val="0"/>
      </rPr>
      <t xml:space="preserve"> делится на 44, а не на 22.</t>
    </r>
  </si>
  <si>
    <t>Удобство этой формулы заключается в том, что при совместной</t>
  </si>
  <si>
    <t>регенерации А2 и А1 на А1 пойдет количество остаточной щелочи</t>
  </si>
  <si>
    <t>NaOH, равное разности G-E, где G общий расход щелочи на сов-</t>
  </si>
  <si>
    <t>местную регенерацию в грамм-эквивалентах.</t>
  </si>
  <si>
    <t xml:space="preserve">дальнейших успехов! </t>
  </si>
  <si>
    <t xml:space="preserve"> 15.05.2007г.  Протасов Н.Г.</t>
  </si>
  <si>
    <t xml:space="preserve">   ...Попробуем начать с чего-то бесспорного, насколько это</t>
  </si>
  <si>
    <t xml:space="preserve">фильтр. Других толкований как будто он и не допускает. А вот </t>
  </si>
  <si>
    <t>под обменной емкостью есть возможность понимать разные вари-</t>
  </si>
  <si>
    <t>анты. Например, такие:</t>
  </si>
  <si>
    <r>
      <t>в форму CO</t>
    </r>
    <r>
      <rPr>
        <sz val="9"/>
        <rFont val="Courier"/>
        <family val="3"/>
      </rPr>
      <t>3</t>
    </r>
    <r>
      <rPr>
        <sz val="12"/>
        <rFont val="Courier"/>
        <family val="0"/>
      </rPr>
      <t xml:space="preserve"> и SiO</t>
    </r>
    <r>
      <rPr>
        <sz val="9"/>
        <rFont val="Courier"/>
        <family val="3"/>
      </rPr>
      <t xml:space="preserve">3 </t>
    </r>
    <r>
      <rPr>
        <sz val="12"/>
        <rFont val="Courier"/>
        <family val="0"/>
      </rPr>
      <t>в процессе регенерации истощенного фильтра.</t>
    </r>
  </si>
  <si>
    <t>луатацией можно остановиться на широко используемой версии:</t>
  </si>
  <si>
    <t xml:space="preserve">     Для каких-то более "тонких" расчетов можно использовать</t>
  </si>
  <si>
    <r>
      <t>Однако угольная кислота уже оттитровывается до HCO</t>
    </r>
    <r>
      <rPr>
        <sz val="9"/>
        <rFont val="Courier"/>
        <family val="3"/>
      </rPr>
      <t>3</t>
    </r>
    <r>
      <rPr>
        <sz val="12"/>
        <rFont val="Courier"/>
        <family val="0"/>
      </rPr>
      <t xml:space="preserve"> при опре-</t>
    </r>
  </si>
  <si>
    <t xml:space="preserve">    Не скажу, чтобы эти тонкости играли очень уж большую роль,</t>
  </si>
  <si>
    <t>если речь идет о ведении совместных регенераций. К тому же в</t>
  </si>
  <si>
    <t>этих тонкостях можно и утонуть. Тем не менее...</t>
  </si>
  <si>
    <t>неужто и здесь надо удваивать d по формуле d=2*qNaOH*1000/E?</t>
  </si>
  <si>
    <t>А другого автор этих формул нигде не предлагает.</t>
  </si>
  <si>
    <t>ближе к теме.</t>
  </si>
  <si>
    <t xml:space="preserve">     Рис. 2-2. Кривая E=f(d) для регенерации КУ-2 NaCl, где E - в</t>
  </si>
  <si>
    <t>г-экв/м3, d в г-экв/г-экв.</t>
  </si>
  <si>
    <t>d</t>
  </si>
  <si>
    <t>E</t>
  </si>
  <si>
    <t>G</t>
  </si>
  <si>
    <t>dapr</t>
  </si>
  <si>
    <t xml:space="preserve">     Все здесь правдоподобно и чудесно корреспондирует с теорети-</t>
  </si>
  <si>
    <t>ческими изысканиями  Л.С.Фошко  плюс  наше  скромное  соучастие.</t>
  </si>
  <si>
    <t>Правда, использовать  один  к  одному  этот чудесный фрагмент не</t>
  </si>
  <si>
    <t>удастся,  так как не известны ни состав воды (в т.ч. соотношения</t>
  </si>
  <si>
    <t>Ca, Mg, Na), ни концентрация регенерационного раствора NaCl. Од-</t>
  </si>
  <si>
    <t>нако удача в подтверждении общего ориентира в виде удобной  фор-</t>
  </si>
  <si>
    <t>мулы Л.С.Фошко уже как-то вдохновляет.</t>
  </si>
  <si>
    <t xml:space="preserve">     А вот далее в Справочнике идет нечто совсем  невразумитель-</t>
  </si>
  <si>
    <t>ное, вроде рис.2-6 (регенерация КУ-2 серной кислотой нарастающим</t>
  </si>
  <si>
    <t>итогом),  полученного каким-то полурасчетным путем.  Hо  возьмем</t>
  </si>
  <si>
    <t xml:space="preserve">    Разное, продолжение</t>
  </si>
  <si>
    <t xml:space="preserve">     Идея корректного подхода к оценке этого, простите..., </t>
  </si>
  <si>
    <r>
      <t>удельного расхода щелочи на А</t>
    </r>
    <r>
      <rPr>
        <sz val="9"/>
        <rFont val="Courier"/>
        <family val="3"/>
      </rPr>
      <t>2</t>
    </r>
    <r>
      <rPr>
        <sz val="12"/>
        <rFont val="Courier"/>
        <family val="0"/>
      </rPr>
      <t xml:space="preserve"> родилась почти случайно. Надо</t>
    </r>
  </si>
  <si>
    <t>считать удельный расход не в граммах на грамм-эквивалент, а</t>
  </si>
  <si>
    <t>в граммах на грамм-моль. Тогда, по крайней мере, мы можем в</t>
  </si>
  <si>
    <t>своих расчетах и обсуждениях понимать один и тот же предмет.</t>
  </si>
  <si>
    <t xml:space="preserve">Но поскольку термин "абсолютный расход щелочи" понимается </t>
  </si>
  <si>
    <t>вроде бы всеми одинаково (а там как знать?), то остается оп-</t>
  </si>
  <si>
    <t>ределиться только с тем, на что этот расход надо делить.</t>
  </si>
  <si>
    <t xml:space="preserve">     Емкость в г-молях можно подсчитать по все той же "зна-</t>
  </si>
  <si>
    <t>менитой" формуле:</t>
  </si>
  <si>
    <t>Есть ли в ней неувязки? - Я постараюсь быть немногословным -</t>
  </si>
  <si>
    <t>эта тема уже изрядно поднадоела.</t>
  </si>
  <si>
    <r>
      <t xml:space="preserve">     Первое: член Q*(CO</t>
    </r>
    <r>
      <rPr>
        <sz val="9"/>
        <rFont val="Courier"/>
        <family val="3"/>
      </rPr>
      <t>2</t>
    </r>
    <r>
      <rPr>
        <sz val="12"/>
        <rFont val="Courier"/>
        <family val="0"/>
      </rPr>
      <t>/44+SiO</t>
    </r>
    <r>
      <rPr>
        <sz val="9"/>
        <rFont val="Courier"/>
        <family val="3"/>
      </rPr>
      <t>2</t>
    </r>
    <r>
      <rPr>
        <sz val="12"/>
        <rFont val="Courier"/>
        <family val="0"/>
      </rPr>
      <t>/60+Щвых) у меня сомнения не</t>
    </r>
  </si>
  <si>
    <t>вызывает.</t>
  </si>
  <si>
    <t xml:space="preserve">     Второе: член Q*K требует очень четкого понимания всего</t>
  </si>
  <si>
    <t>процесса его определения. Во первых, мы титруем углекислоту</t>
  </si>
  <si>
    <t>которая уже вошла в предыдущий член. Во вторых, работая при</t>
  </si>
  <si>
    <t>отборе на кислотность с открытой пробой, мы титруем не всю</t>
  </si>
  <si>
    <t>углекислоту, а то, что не успело удалиться из пробы во время</t>
  </si>
  <si>
    <t>ее отбора и титрования.</t>
  </si>
  <si>
    <r>
      <t xml:space="preserve">     Третье: оттитровать углекислоту от H</t>
    </r>
    <r>
      <rPr>
        <sz val="9"/>
        <rFont val="Courier"/>
        <family val="3"/>
      </rPr>
      <t>2</t>
    </r>
    <r>
      <rPr>
        <sz val="12"/>
        <rFont val="Courier"/>
        <family val="0"/>
      </rPr>
      <t>CO</t>
    </r>
    <r>
      <rPr>
        <sz val="9"/>
        <rFont val="Courier"/>
        <family val="3"/>
      </rPr>
      <t>3</t>
    </r>
    <r>
      <rPr>
        <sz val="12"/>
        <rFont val="Courier"/>
        <family val="0"/>
      </rPr>
      <t xml:space="preserve"> до HCO</t>
    </r>
    <r>
      <rPr>
        <sz val="9"/>
        <rFont val="Courier"/>
        <family val="3"/>
      </rPr>
      <t>3</t>
    </r>
    <r>
      <rPr>
        <sz val="12"/>
        <rFont val="Courier"/>
        <family val="0"/>
      </rPr>
      <t xml:space="preserve"> по фе-</t>
    </r>
  </si>
  <si>
    <t>нолфталенину мы можем только тогда, когда рН пробы до титро-</t>
  </si>
  <si>
    <t xml:space="preserve">вания был не более 4-х. </t>
  </si>
  <si>
    <t xml:space="preserve">     Вот если бы мы титровали пробу в закрытом режиме, да еще</t>
  </si>
  <si>
    <t>и по рН-метру, тогда бы мы могли точно определить эту емкость</t>
  </si>
  <si>
    <t>в грамм-молях.</t>
  </si>
  <si>
    <t xml:space="preserve">     Целое исследование вокруг одной пробы, а пользы, пожалуй,</t>
  </si>
  <si>
    <t>от этого на пшик.</t>
  </si>
  <si>
    <t xml:space="preserve">     Однако понимание природы вещей полезно хотя бы потому,</t>
  </si>
  <si>
    <t>чтобы предостеречь себя от ложных действий.</t>
  </si>
  <si>
    <t xml:space="preserve"> 16.05.07    П.Н.Г.</t>
  </si>
  <si>
    <t>для  примера верхнюю его кривую и посмотрим,  что из этого прои-</t>
  </si>
  <si>
    <t>зойдет:</t>
  </si>
  <si>
    <t>Gкг/м3</t>
  </si>
  <si>
    <t xml:space="preserve">      Удовлетворительная аппроксимация  этой каракатицы проходит</t>
  </si>
  <si>
    <t>только по последним точкам d=0.64+G/1078:</t>
  </si>
  <si>
    <t xml:space="preserve"> dapr 1.197 1.382 1.568 1.753 1.939 2.124  2.31 2.495</t>
  </si>
  <si>
    <t xml:space="preserve">    Аппроксимация по этим последним точкам  выглядит  достаточно</t>
  </si>
  <si>
    <t>правдоподобной, а меньшее против предыдущей (по рис.2-2) аппрок-</t>
  </si>
  <si>
    <t>симации значение Emax можно объяснить тем, что часть емкости при</t>
  </si>
  <si>
    <t>регенерации  фильтра серной кислотой остается блокированной (не-</t>
  </si>
  <si>
    <t>используемой,  балластной) катионами жесткости. Ну а какой конк-</t>
  </si>
  <si>
    <t>ретный состав обрабатываемой воды и прочие сопутствующие условия</t>
  </si>
  <si>
    <t>имел ввиду автор рисунка это уже скрыто во мраке времен.</t>
  </si>
  <si>
    <t xml:space="preserve">     Теперь, в  закрепление сего все-таки успеха,  попробуем пе-</t>
  </si>
  <si>
    <t>рейти к АH-31 - рис.2-14.  Что автор данного графика имел  ввиду</t>
  </si>
  <si>
    <t>возьмем  для  начала менее спорную относительно возможных ее ин-</t>
  </si>
  <si>
    <t>терпретаций нижнюю кривую обменной емкости по HCl</t>
  </si>
  <si>
    <t xml:space="preserve">     Аппроксимация снова  получилась линейной и близкой к точкам</t>
  </si>
  <si>
    <t>графика: d=0.8+G/1248. Результат аппроксимации:</t>
  </si>
  <si>
    <t xml:space="preserve">     Не помню,  чтобы  настолько  плохо мог работать новый АH-31</t>
  </si>
  <si>
    <t>(надо найти и посмотреть по лабораторным данным).  А пока попро-</t>
  </si>
  <si>
    <t xml:space="preserve">     Аппроксимация тоже  получилась  линейной и близкой к графи-</t>
  </si>
  <si>
    <t>ческим данным d=0.51+G/1611:</t>
  </si>
  <si>
    <t xml:space="preserve">     Подобный результат по удельным расходам у меня действитель-</t>
  </si>
  <si>
    <t>но  получался по сумме всех анионов для новых АH-31+AВ-17 на це-</t>
  </si>
  <si>
    <t>почке с однокорпусным анионитовым фильтром АH-31 первой ступени.</t>
  </si>
  <si>
    <t>Старый АH-31 при большом проскоке натрия в H-катионированной во-</t>
  </si>
  <si>
    <t>де по своей работе приближается  к  предыдущей  аппроксимирующей</t>
  </si>
  <si>
    <t>формуле.  Увеличение значения параметра Emax в последней формуле</t>
  </si>
  <si>
    <t>против предыдущей можно считать  кажущимся  из-за  того,  что  в</t>
  </si>
  <si>
    <t>ная кислота титруется щелочью как двухвалентная (правильнее ска-</t>
  </si>
  <si>
    <t>зать,  двухосновная),  а реально часть анионов,  как уже отмеча-</t>
  </si>
  <si>
    <t>что расходуется щелочь,  в результате сохраняется баланс  емкос-</t>
  </si>
  <si>
    <t>тей, посчитанных по титрованию в фильтроциклах и по затратам ре-</t>
  </si>
  <si>
    <t>агента при регенерациях после фильтроцикла.  В  общем  и  целом,</t>
  </si>
  <si>
    <t>здесь  можно  согласиться  с  автором  рисунка,  хотя  и  прове-</t>
  </si>
  <si>
    <t>рить/подтвердить его справедливость тоже не помешало бы.</t>
  </si>
  <si>
    <t xml:space="preserve">     Далее, развивая все возрастающий успех линейной аппроксима-</t>
  </si>
  <si>
    <t>ции,  перейдем к рис.2-15 для поглощения анионов на АВ-17. Здесь</t>
  </si>
  <si>
    <t>так ярко проиллюстрированной для АН-31.  Правда, для второй сту-</t>
  </si>
  <si>
    <t>пени можно принять,  что здесь из сильных кислот в основном при-</t>
  </si>
  <si>
    <t>сутствует лишь только HCl.  Так что автора рисунка можно в  этой</t>
  </si>
  <si>
    <t>части оправдать,  хотя в прочих частях рисунок больно подозрите-</t>
  </si>
  <si>
    <t>лен на мой взгляд. Если его проэкстраполировать слегка, то полу-</t>
  </si>
  <si>
    <t>чится,  что фильтр вообще не будет работать по кремневке при от-</t>
  </si>
  <si>
    <t>сутствии на его входе сильных кислот и углекислоты.  Однако поп-</t>
  </si>
  <si>
    <t>робуем взять  для примера вторую (верхнюю) и пятую кривые и пос-</t>
  </si>
  <si>
    <t>мотрим к чему эта проба приведет.</t>
  </si>
  <si>
    <t xml:space="preserve">      Здесь тоже случилась неплохая аппроксимация d=1.3+G/754:</t>
  </si>
  <si>
    <t>только вот значение a здесь превысило  "теоретически"  возможную</t>
  </si>
  <si>
    <t>единицу.</t>
  </si>
  <si>
    <t xml:space="preserve">      Аппроксимация тоже удовлетворительная по сходимости с гра-</t>
  </si>
  <si>
    <t>фиком: d=2.75+G/796</t>
  </si>
  <si>
    <t>но значение a здесь уже рвануло просто в космос.</t>
  </si>
  <si>
    <t xml:space="preserve">      В одном из моих отчетов я нашел данные по регенерации АВ-17</t>
  </si>
  <si>
    <t>в Cl-форме, где G выражено в G/Emax:</t>
  </si>
  <si>
    <t xml:space="preserve">         Линейная аппроксимация d=1.96+1.16*G:</t>
  </si>
  <si>
    <t xml:space="preserve">         Но гораздо лучше здесь работает другая формула</t>
  </si>
  <si>
    <t xml:space="preserve">                 d=1.67+1.48*G^0.86:</t>
  </si>
  <si>
    <t xml:space="preserve">        Итак, более общая аппроксимирующая формула имеет вид:</t>
  </si>
  <si>
    <t>где степень St=1 является лишь частным, хотя и нередким случаем.</t>
  </si>
  <si>
    <t xml:space="preserve">      Возможен и другой вариант аппроксимации:</t>
  </si>
  <si>
    <t xml:space="preserve">     Для еще более полного нашего удовлетворения в части  осмыс-</t>
  </si>
  <si>
    <t>ления ионообменных процессов, вернемся к рис.2-2. Аппроксимирую-</t>
  </si>
  <si>
    <t>щая формула получилась d=0.67+G/1536. Дополним ее данными из ри-</t>
  </si>
  <si>
    <t>сунка, относящимися к проскоку жесткости Жпр в мкг-экв/кг</t>
  </si>
  <si>
    <t>Жпр</t>
  </si>
  <si>
    <t xml:space="preserve">     Добившись очередного успеха  в  аппроксимациях  Спр=f(G)  и</t>
  </si>
  <si>
    <t>E=f(G),  давайте  теперь  вместе  задумаемся над смыслом и ролью</t>
  </si>
  <si>
    <t>этой переменной G. Мы привыкли соотносить G со временем пропуска</t>
  </si>
  <si>
    <t>регенерационного раствора. Hо точно также можно соотносить G и с</t>
  </si>
  <si>
    <t>выделенной частью фильтра. Так, например, на верхние слои прихо-</t>
  </si>
  <si>
    <t>дится большая величина G в г-экв/м3, чем на весь фильтр, и никто</t>
  </si>
  <si>
    <t>нам не мешает определить значение этого "верхнего" G.  Определяя</t>
  </si>
  <si>
    <t>подобным  образом  Спр=f(G) и E=f(G) по времени и по высоте,  мы</t>
  </si>
  <si>
    <t>можем узнать содержание примеси как в фильтрате, так и в ионите,</t>
  </si>
  <si>
    <t>причем как во времени,  так и по высоте этого фильтра. Иначе го-</t>
  </si>
  <si>
    <t>воря,  функция вида Спр=f(G) является привязанной не  только  ко</t>
  </si>
  <si>
    <t>времени,  но  и  к  расположению условно или реально выделенного</t>
  </si>
  <si>
    <t>слоя, к которому мы относим этот G.</t>
  </si>
  <si>
    <t xml:space="preserve">     Иногда подобное  знание  бывает полезным при анализе работы</t>
  </si>
  <si>
    <t>фильтров.  Скажем так, в обычной прямоточной фильтрации мы имеем</t>
  </si>
  <si>
    <t>то,  что получаем на выходе из фильтра по формуле Cпр=f(G). Если</t>
  </si>
  <si>
    <t>при данном расходе G мы после регенерации  перемешаем  слои,  то</t>
  </si>
  <si>
    <t>получим ту концентрацию, что до этого была ближе к средине филь-</t>
  </si>
  <si>
    <t>тра, и, наконец, при противоточной фильтрации Cпр будет по свое-</t>
  </si>
  <si>
    <t>му значению приближаться к той величине,  которая отвечала верх-</t>
  </si>
  <si>
    <t>ним слоям при прямоточной регенерации.  Правда, реально подобные</t>
  </si>
  <si>
    <t>соотношения  частично  смазываются  воздействием неравномерности</t>
  </si>
  <si>
    <t>движения фильтруемой среды.  Кроме того,  для неравновесных про-</t>
  </si>
  <si>
    <t>цессов  имеет  значение не только фактор G,  но и время контакта</t>
  </si>
  <si>
    <t>ионита с проходящей через него средой.</t>
  </si>
  <si>
    <t xml:space="preserve">     Однако... пора и передохнуть.</t>
  </si>
  <si>
    <t xml:space="preserve">            Данные по АH-31  (файл AN-31_2.wq1)</t>
  </si>
  <si>
    <t xml:space="preserve">      Данные из журнала N4 стр.45 от 24.03.89 и далее</t>
  </si>
  <si>
    <t xml:space="preserve">   Опыт N1(стр.47);   Cl-форма;  NaOH=1000мг-э/л;  G=6000г-э/м3;</t>
  </si>
  <si>
    <t xml:space="preserve">   vp=4м/ч;  t=19 oC;  Emax=2250 г-экв/м3 -  это  действительная</t>
  </si>
  <si>
    <t xml:space="preserve">   предельная емкость АH-31;  vp - скорость пропуска рег.  р-ра,</t>
  </si>
  <si>
    <t>м/час, через лабораторный фильтр.</t>
  </si>
  <si>
    <t xml:space="preserve"> что отвечает общей ф-ле d=a+b*G^St</t>
  </si>
  <si>
    <t xml:space="preserve">     Худший вариант, при котором d=1 отвечает G=0 и a=1. Поэтому</t>
  </si>
  <si>
    <t>a,  как и ранее, в этой ф-ле не должно быть больше единицы, если</t>
  </si>
  <si>
    <t>продолжать настаивать на физическом смысле подобных  аппроксими-</t>
  </si>
  <si>
    <t>рующих формул.</t>
  </si>
  <si>
    <t>G=9500г-э/м3; vp=4м/ч; t=16 oC.</t>
  </si>
  <si>
    <t xml:space="preserve">   Emax=2390 г-экв/м3  - в опыте N1 было 2250 г-экв/м3</t>
  </si>
  <si>
    <t xml:space="preserve">             Однако АH-31 быстро стареет и теряет свои  обменные</t>
  </si>
  <si>
    <t xml:space="preserve">                                                           свойства.</t>
  </si>
  <si>
    <t xml:space="preserve"> Стр. 7, опыт 1. Ф-р в Cl-форме.</t>
  </si>
  <si>
    <t xml:space="preserve">  Пропуск р-ра NaOH 980 мг-э/л:</t>
  </si>
  <si>
    <t>t=18 oC; vp=8</t>
  </si>
  <si>
    <t xml:space="preserve"> Стр. 10, опыт 15. Ф-р в Cl-форме после опыта 10.</t>
  </si>
  <si>
    <t xml:space="preserve">  Пропуск р-ра NaOH 1000 мг-э/л:</t>
  </si>
  <si>
    <t>t=17 oC; vp=4</t>
  </si>
  <si>
    <t xml:space="preserve"> Стр. 13, опыт 17. Ф-р в Cl-форме (после опыта 16 -см в журнале).</t>
  </si>
  <si>
    <t xml:space="preserve">  Пропуск р-ра NaOH 1000 мг-э/л, 300 мл:</t>
  </si>
  <si>
    <t>t=17 oC; vp=1</t>
  </si>
  <si>
    <t xml:space="preserve">     Хорошая сходимость!</t>
  </si>
  <si>
    <t xml:space="preserve"> Стр. 27, опыт 29. Ф-р в Si-форме после опыта 12.</t>
  </si>
  <si>
    <t>t=17 oC; vp=8</t>
  </si>
  <si>
    <t xml:space="preserve">  Пропуск р-ра NaOH 980 мг-э/л, подогретого до 50 оС:</t>
  </si>
  <si>
    <t>tпробы</t>
  </si>
  <si>
    <t xml:space="preserve">      d=(1.7391-0.043478*t)*(34.21-33.3775*@Exp(-0.0044*G^0.7))+</t>
  </si>
  <si>
    <t>+(-0.7391+0.043478*t)*(0.732+0.081931*G^0.47)</t>
  </si>
  <si>
    <t xml:space="preserve">        Работает, но больно "крутая" при t&gt;40 oC, попробуем другую:</t>
  </si>
  <si>
    <t xml:space="preserve">      d=(-0.73913+29.565/t)*(34.21-33.3775*@Exp(-0.0044*G^0.7))+</t>
  </si>
  <si>
    <t>+(1.73913-29.565/t)*(0.732+0.081931*G^0.47)</t>
  </si>
  <si>
    <t xml:space="preserve">                  или еще "мягче":</t>
  </si>
  <si>
    <t xml:space="preserve">      d=(-0.22044+352.708/t^2)*(34.21-33.3775*@Exp(-0.0044*G^0.7))+</t>
  </si>
  <si>
    <t>+(1.22044-352.708/t^2)*(0.732+0.081931*G^0.47)</t>
  </si>
  <si>
    <t xml:space="preserve">     ... После длительных (несколько дней) путешествий по  своим</t>
  </si>
  <si>
    <t>архивам  я  по-прежнему  в  сомнении относительно справедливости</t>
  </si>
  <si>
    <t>данных рис.2-15 Справочника химика-энергетика,  а также и в том,</t>
  </si>
  <si>
    <t>чтобы их категорически отвергнуть.  В сомнении потому, что очень</t>
  </si>
  <si>
    <t>уж детально проблемой ионирования кремневки я не занимался.</t>
  </si>
  <si>
    <t xml:space="preserve">     Там, где АВ-17 используется в первой ступени анионирования,</t>
  </si>
  <si>
    <t>доля кремневки в общем составе воды как-то "не  колышет"  в  том</t>
  </si>
  <si>
    <t>смысле, что она мала и по этой причине не делает погоду в затра-</t>
  </si>
  <si>
    <t>тах реагентов.  Там, где АВ-17 регенерируется совместно с АH-31,</t>
  </si>
  <si>
    <t>расход  щелочи  определялся  потребностью фильтра,  загруженного</t>
  </si>
  <si>
    <t>низкоосновным анионитом, который в основном и определяет суммар-</t>
  </si>
  <si>
    <t>ный удельный расход щелочи, нивелируя, тем самым, тонкости в со-</t>
  </si>
  <si>
    <t>отношении кремневки против анионов сильных кислот.</t>
  </si>
  <si>
    <t xml:space="preserve">     Я еще  раз обработал лабораторные данные по регенерации ио-</t>
  </si>
  <si>
    <t>нита АВ-17, итощенного только по кремнекислоте. Получилась такая</t>
  </si>
  <si>
    <t>таблица:</t>
  </si>
  <si>
    <t>а не 60, из тех соображений, что даже если фильтр итощен по фор-</t>
  </si>
  <si>
    <t>фильтр первой ступени этой щелочи все равно пойдет  столько  же,</t>
  </si>
  <si>
    <t xml:space="preserve">     А в какой форме поглощается кремневка на самом деле?  Я на-</t>
  </si>
  <si>
    <t>равнялась  примерно  10.2,  что  соответствует  в основном форме</t>
  </si>
  <si>
    <t>то,  что соответствует затратам щелочи на полную регенерацию ис-</t>
  </si>
  <si>
    <t>тощенного по кремневке фильтра.  Однако максимальная емкость ис-</t>
  </si>
  <si>
    <t>пользованной пробы АВ-17 состовляла примерно 1800 г-экв/м3,  что</t>
  </si>
  <si>
    <t>близко  к  емкости  1640 г-экв/м3,  полученной в данном случае в</t>
  </si>
  <si>
    <t>расчете на поглощение HSiO3.</t>
  </si>
  <si>
    <t xml:space="preserve">     Кремневка при  обычных  температурах  (порядка 25 оС) плохо</t>
  </si>
  <si>
    <t>вытесняется из регенерируемого фильтра.  Даже значительно  хуже,</t>
  </si>
  <si>
    <t>чем такой "упертый" в этом отношении анион,  как Cl-ион. Обычно,</t>
  </si>
  <si>
    <t>чем труднее вытесняется ион при регенерации, тем лучше он погло-</t>
  </si>
  <si>
    <t>щается  в фильтрации и интенсивнее вытесняет своих собратьев-ио-</t>
  </si>
  <si>
    <t>нов в фильтроцикле. Однако с кремнекислотой дело обстоит сущест-</t>
  </si>
  <si>
    <t>венно иначе.  В кислой среде, поступающей на анионитовый фильтр,</t>
  </si>
  <si>
    <t>кремнекислота почти не диссоциирована. Поэтому хлориды вытесняют</t>
  </si>
  <si>
    <t>кремнекислоту, а не наоборот, и поэтому фильтр обычно выходит на</t>
  </si>
  <si>
    <t>регенерацию по кремневке,  а не по хлоридам. У меня есть лабора-</t>
  </si>
  <si>
    <t>торные данные  по  истощению  АВ-17  смесью HCl и кремнекислоты.</t>
  </si>
  <si>
    <t>Хлориды в фильтрате появились только  в  конце  фильтроцикла,  а</t>
  </si>
  <si>
    <t>когда  они  появились,  то  кремневка к этому времени возрасла в</t>
  </si>
  <si>
    <t>фильтрате до величины большей,  чем ее концентрация на  входе  в</t>
  </si>
  <si>
    <t>фильтр (подобное превышение выхода над входом происходит, напри-</t>
  </si>
  <si>
    <t>мер, и с вытеснением углекислоты, поглощенной на АН-31).</t>
  </si>
  <si>
    <t xml:space="preserve">     К концу  фильтроцикла фильтр был итощен до 1445 г-экв/м3 по</t>
  </si>
  <si>
    <t>составила  232+1445 = 1677 г-экв/м3.  Соотношение использованных</t>
  </si>
  <si>
    <t>исходном  растворе,  которым  истощался фильтр,  это соотношение</t>
  </si>
  <si>
    <t xml:space="preserve">     А вот далее не менее любопытный результат. Содержание крем-</t>
  </si>
  <si>
    <t>невки в регенерате этого фильтра оказалось  примерно  таким  же,</t>
  </si>
  <si>
    <t>как и при регенерации фильтра истощенного только по кремнекисло-</t>
  </si>
  <si>
    <t>те.  Поскольку проскок примеси в фильтрате обычно коррелирует  с</t>
  </si>
  <si>
    <t>ее  "проскоком"  в регенерате,  то,  исходя из указанного факта,</t>
  </si>
  <si>
    <t>можно предположить,  что первый из этих "проскоков"  в  каких-то</t>
  </si>
  <si>
    <t>пределах не зависит от состава обрабатываемой воды.  То есть,  я</t>
  </si>
  <si>
    <t>для всех составов вод,  на рис.2-15 является с моей точки зрения</t>
  </si>
  <si>
    <t>правдоподобной в каких-то пределах условий эксплуатации, чего не</t>
  </si>
  <si>
    <t>могу  сказать  об остальных представленных на этом рис.  кривых.</t>
  </si>
  <si>
    <t>Здесь можно делать очень много разных оговорок и  толкований  по</t>
  </si>
  <si>
    <t>поводу всяческих нюансов, но есть реальный опыт эксплуатации, по</t>
  </si>
  <si>
    <t>поводу которого я записал (отчет X-1709):</t>
  </si>
  <si>
    <t xml:space="preserve">     "Общая рабочая  емкость  АВ-17 в условиях,  соответственных</t>
  </si>
  <si>
    <t>условиям нормальной работы "цепочек" АТЭЦ-2,  практически не за-</t>
  </si>
  <si>
    <t>висит  от соотношения концентраций хлоридов и анионов угольной и</t>
  </si>
  <si>
    <t>кремниевой кислот.  Это происходит потому, что "проскок" кремне-</t>
  </si>
  <si>
    <t>кислоты,  по  которому  ограничиваются  фильтроциклы анионитовых</t>
  </si>
  <si>
    <t>фильтров второй ступени,  возрастает почти одновременно с  общим</t>
  </si>
  <si>
    <t>(суммарным по всем поглощаемым анионам) истощением АВ-17".</t>
  </si>
  <si>
    <t xml:space="preserve">     То есть,  расхождения рис.2-15 с практикой более,  чем  су-</t>
  </si>
  <si>
    <t>щественные. Hу а вам предстоит выбирать, чему верить. А еще луч-</t>
  </si>
  <si>
    <t>ше,  это иметь свои данные и собственные  объяснения.  Hастоящий</t>
  </si>
  <si>
    <t>наладчик, следуя библейской заповеди, не создает себе кумиров.</t>
  </si>
  <si>
    <t xml:space="preserve">     Однако, продолжим далее по тексту Х-1709:</t>
  </si>
  <si>
    <t xml:space="preserve">     "Hа регенерируемости хлор-формы почти не сказывается умень-</t>
  </si>
  <si>
    <t>шение скорости подачи на фильтр регенерирующего раствора и  уве-</t>
  </si>
  <si>
    <t>личение его температуры.  Hо уменьшение первого фактора и увели-</t>
  </si>
  <si>
    <t>чение второго резко улучшает удаление кремнекислых соединений, а</t>
  </si>
  <si>
    <t>следовательно  уменьшает  "проскок"  кремнекислоты в последующих</t>
  </si>
  <si>
    <t>после регенерации фильтроциклах.  Эти различия в обмене  кремне-</t>
  </si>
  <si>
    <t>кислоты  и хлор-ионов объясняются тем обстоятельством,  что про-</t>
  </si>
  <si>
    <t>цесс удаления кремнекислых соединений является гораздо более не-</t>
  </si>
  <si>
    <t>равновесным,  чем процесс удаления хлоридов" ... и т.д. - см. по</t>
  </si>
  <si>
    <t>отчету.</t>
  </si>
  <si>
    <t xml:space="preserve">     Доля обменной емкости АВ-17 в фильтроциклах цепочек состав-</t>
  </si>
  <si>
    <t>ляла порядка 10%  от емкости АВ-17+АH-31. Hа АВ-17 при регенера-</t>
  </si>
  <si>
    <t>ции  цепочек  подавалось столько щелочи,  сколько нужно было для</t>
  </si>
  <si>
    <t>нормальной работы АH-31.  Отсюда каждый может делать свои выводы</t>
  </si>
  <si>
    <t>и без моих предубеждений.</t>
  </si>
  <si>
    <t xml:space="preserve">     ...Собираясь заканчивать  свой  очередной  экскурс в страну</t>
  </si>
  <si>
    <t>водоприготовления, решил все же еще раз посмотреть на данные ла-</t>
  </si>
  <si>
    <t>бораторных испытаний. Итак...</t>
  </si>
  <si>
    <t xml:space="preserve">     При истощении одной и той же партии нового,  в смысле ранее</t>
  </si>
  <si>
    <t>не использованного, АН-31, предварительно полностью переведенно-</t>
  </si>
  <si>
    <t>го в ОН-форму,  соляной кислотой полная обменная емкость получи-</t>
  </si>
  <si>
    <t>лась равной 2390 г-экв/м3. При истощению фильтра в ОН-форме сер-</t>
  </si>
  <si>
    <t>ной кислотой емкость получилась равной 3100 г-экв/м3,  что гово-</t>
  </si>
  <si>
    <t>рит о том, что часть анионов серной кислоты осталась в фильтре в</t>
  </si>
  <si>
    <t>обменная  емкость  по  балансу щелочи стала более 3500 г-экв/м3,</t>
  </si>
  <si>
    <t>чем и раньше говорил.  В начале регенерации фильтра, истощенного</t>
  </si>
  <si>
    <t>соляной или серной кислотой, идет на выходе слабокислая среда, а</t>
  </si>
  <si>
    <t>после прекращения регенерации щелочь  продолжает  вымываться  из</t>
  </si>
  <si>
    <t>фильтра дистиллированной водой. Это говорит о том, что кроме хи-</t>
  </si>
  <si>
    <t>мических чисто ионообменных механизмов  АН-31  проявляет  склон-</t>
  </si>
  <si>
    <t>ность и к физическому поглощению проходящей через него среды.  У</t>
  </si>
  <si>
    <t>старого АН-31 процесс послерегенерационной отмывки,  как извест-</t>
  </si>
  <si>
    <t>но, затягивается.  Возможно,  это  происходит  из-за  увеличения</t>
  </si>
  <si>
    <t>склонности к упомянутому физическому  механизму,  а  возможно  -</t>
  </si>
  <si>
    <t>из-за появления в частично окисленном старом анионите катионооб-</t>
  </si>
  <si>
    <t>менных групп, или - по этим двум причинам разом.</t>
  </si>
  <si>
    <t xml:space="preserve">     Очень интересным,  на  мой взгляд,  является опыт истощения</t>
  </si>
  <si>
    <t>полностью отрегенерированного АН-31 смешанной в равных количест-</t>
  </si>
  <si>
    <t>вах серной и соляной кислотой. Обмем АН-31 в фильтре - 50 см3, V</t>
  </si>
  <si>
    <t>- количество пропущенной смеси кислот в литрах, К и Cl - кислот-</t>
  </si>
  <si>
    <t>ность среды после фильтра и содержание в ней хлоридов в мг-экв/л:</t>
  </si>
  <si>
    <t xml:space="preserve">     Истощение фильтра 5 мг-экв/л HCl + 5 мг-экв/л H2SO4</t>
  </si>
  <si>
    <t xml:space="preserve">     Равенство в фильтрате кислотности и хлоридов на  значитель-</t>
  </si>
  <si>
    <t>ном  протяжении  фильтроцикла  однозначно свидетельствует о том,</t>
  </si>
  <si>
    <t>что серная кислота вытесняет соляную,  а не  наоборот.  По  этой</t>
  </si>
  <si>
    <t>причине можно  считать,  что  из  анионов сильных кислот на вхо-</t>
  </si>
  <si>
    <t>де/выходе фильтров второй ступени и в  обессоленной  воде  будут</t>
  </si>
  <si>
    <t>присутствовать в  основном только хлориды.  Это знание в опреде-</t>
  </si>
  <si>
    <t>ленном смысле упрощает анализ водоприготовления и даже ВХР.</t>
  </si>
  <si>
    <t xml:space="preserve">     Hе знаю как вас, но себя я в чем-то этим рисунком убедил.</t>
  </si>
  <si>
    <t xml:space="preserve">     Hа сегодня пока все.      14 мая 2007г.  Протасов H.Г.</t>
  </si>
  <si>
    <t>по формуле d=G/E находим G=d*E в г-экв/м3</t>
  </si>
  <si>
    <t>аппросимирующая формула получилась d=0.67+G/1536:</t>
  </si>
  <si>
    <t>Верхняя кривая рис. 2-15</t>
  </si>
  <si>
    <t>Пятая кривая рис. 2-15</t>
  </si>
  <si>
    <t>Аппроксимация Жпр=93.5*@Exp(-1.2*d):</t>
  </si>
  <si>
    <t xml:space="preserve">  и  Жпр=41.2*@Exp(-0.00076*G):</t>
  </si>
  <si>
    <t>Данные из журнала N4 пр-ма АВ2 за 1989г</t>
  </si>
  <si>
    <t>vp</t>
  </si>
  <si>
    <t xml:space="preserve">   Обобщающая формула d=f(G,vp) = a(vp)+b(vp)*G^0.73:</t>
  </si>
  <si>
    <t>d=0.85407+0.01792545*vp^1.21+(0.010342+5.52565E-05*vp^1.31)*G^0.73</t>
  </si>
  <si>
    <t>d=(519.8+3.02588*vp^1.275)-(518.945+3.01050*vp^1.275)*@Exp(-0.00002*G^0.73)</t>
  </si>
  <si>
    <t xml:space="preserve">  Кремнекислота не хочет вытесняться щелочью</t>
  </si>
  <si>
    <t>из фильтра в Si-форме, а как в условиях ХВО?..</t>
  </si>
  <si>
    <t>кг/м3</t>
  </si>
  <si>
    <t>V</t>
  </si>
  <si>
    <t>d^St = a+b*G^St = a+G^St/Emax^St = G^St/E^St</t>
  </si>
  <si>
    <t>V АВ-17 = 50 см3</t>
  </si>
  <si>
    <t>Для Cl-формы АВ-17:</t>
  </si>
  <si>
    <t>vp - скорость пропуска рег. р-ра</t>
  </si>
  <si>
    <t>d=1.076+0.0111844*G^0.73</t>
  </si>
  <si>
    <t>d=0.950+0.0106810*G^0.73</t>
  </si>
  <si>
    <t>d=0.872+0.0103976*G^0.73</t>
  </si>
  <si>
    <t>a</t>
  </si>
  <si>
    <t>Другой вариант:</t>
  </si>
  <si>
    <t>d=a-b*@Exp(-0.00002*G^0.73)</t>
  </si>
  <si>
    <t>Интерполяция d=f(G,t):</t>
  </si>
  <si>
    <t>г-э/м3</t>
  </si>
  <si>
    <t>К</t>
  </si>
  <si>
    <t>d=a+b*G^St</t>
  </si>
  <si>
    <t>E^St=G^St/(a+G^St/Emax^St)</t>
  </si>
  <si>
    <t>d=0.33+G/2370</t>
  </si>
  <si>
    <t>pHi=11.85</t>
  </si>
  <si>
    <t>d=1.23+0.0077477*G^0.77</t>
  </si>
  <si>
    <t>d=1+0.0095562*G^0.742</t>
  </si>
  <si>
    <t>d=0.897+0.0093533*G^0.742</t>
  </si>
  <si>
    <t>b</t>
  </si>
  <si>
    <t>pHi=11.95</t>
  </si>
  <si>
    <t>d=0.732+0.081931*G^0.47</t>
  </si>
  <si>
    <t>t=~40</t>
  </si>
  <si>
    <t>или еще "мягче":</t>
  </si>
  <si>
    <t xml:space="preserve">  --- t=40 oC --</t>
  </si>
  <si>
    <t>Cl</t>
  </si>
  <si>
    <t xml:space="preserve">  G определялся по сумме Щ+Cl после фильтра</t>
  </si>
  <si>
    <t xml:space="preserve"> подгонка G под d=a+G/2250 не изменила a=0.33,</t>
  </si>
  <si>
    <t xml:space="preserve"> и вообще был очень аккуратный опыт.</t>
  </si>
  <si>
    <t xml:space="preserve">  Более точная зависимость:</t>
  </si>
  <si>
    <t xml:space="preserve">  это эквивалентно d^St=a+(G/Emax)^St,</t>
  </si>
  <si>
    <t xml:space="preserve"> где a=G^St, при котором E^St=0.5*Emax^St</t>
  </si>
  <si>
    <t xml:space="preserve"> если при этом d=1, то a=1-0.5^St и</t>
  </si>
  <si>
    <t xml:space="preserve"> 1-0.5^1.7=0.69, а у нас a&lt;0.69, так что</t>
  </si>
  <si>
    <t xml:space="preserve"> улучшенная нами "теория" Л.С.Фошко снова </t>
  </si>
  <si>
    <t xml:space="preserve"> не получилась.</t>
  </si>
  <si>
    <t xml:space="preserve">   Хороший результат дает здесь также формула</t>
  </si>
  <si>
    <t xml:space="preserve"> вида  d=0.541+0.00010541*G^1.15</t>
  </si>
  <si>
    <t>d=0.156+G/3786</t>
  </si>
  <si>
    <t>d=0.126+G/3728</t>
  </si>
  <si>
    <t xml:space="preserve">  точнее</t>
  </si>
  <si>
    <t>d=0.351+0.000062366*G^1.15</t>
  </si>
  <si>
    <t xml:space="preserve">  еще точнее</t>
  </si>
  <si>
    <t>d=0.525+0.000014738*G^1.3</t>
  </si>
  <si>
    <t xml:space="preserve">  E_HCl  по Cправочнику занижена в ~2 раза</t>
  </si>
  <si>
    <t>a=0.85407+0.01792545*vp^1.21</t>
  </si>
  <si>
    <t>b=0.010342+5.52565E-05*vp^1.31</t>
  </si>
  <si>
    <t>d=34.21-33.3775*@Exp(-0.0044*G^0.7)</t>
  </si>
  <si>
    <t>t=17 oC, v=4 м/ч. 31.03-7.04.1989г.</t>
  </si>
  <si>
    <t xml:space="preserve">  Сравни с рис.2-14 Справочника:</t>
  </si>
  <si>
    <t>d=0.8+G/1248</t>
  </si>
  <si>
    <t>d=0.51+G/1611</t>
  </si>
  <si>
    <t>d^1.7=0.51+(G/2202)^1.7</t>
  </si>
  <si>
    <t xml:space="preserve">  Сравни! здесь мы имеем:</t>
  </si>
  <si>
    <t xml:space="preserve">  по рис.2-14 Справочника:</t>
  </si>
  <si>
    <t>Emax=~1800 г-э/м3</t>
  </si>
  <si>
    <t xml:space="preserve"> 28.02.89г</t>
  </si>
  <si>
    <t xml:space="preserve"> 2.03.89г</t>
  </si>
  <si>
    <t xml:space="preserve"> 6.03.89г</t>
  </si>
  <si>
    <t xml:space="preserve"> 20.03.89г</t>
  </si>
  <si>
    <t>E/Emax</t>
  </si>
  <si>
    <t xml:space="preserve"> 27.03.89г</t>
  </si>
  <si>
    <t>t=~17</t>
  </si>
  <si>
    <t>В итоге:</t>
  </si>
  <si>
    <t xml:space="preserve">   расчет Eрег по</t>
  </si>
  <si>
    <t xml:space="preserve">  --- t=17 oC --</t>
  </si>
  <si>
    <t>для HCl</t>
  </si>
  <si>
    <t>для H2SO4</t>
  </si>
  <si>
    <t xml:space="preserve">         И снова о расчете ионирования воды</t>
  </si>
  <si>
    <t>родов, занимающихся ионированием воды, выглядит так:</t>
  </si>
  <si>
    <t>ибо простота это то, что может осветить наш смутный путь.</t>
  </si>
  <si>
    <t xml:space="preserve">     В точке, где E=0.5*Emax, мы имеем d = G/Emax/2 = 2*G/Emax =</t>
  </si>
  <si>
    <t xml:space="preserve">a не  может быть  меньше 0.5. Это самое лучшее  из  теоретически </t>
  </si>
  <si>
    <t>возможных значений a при условии безупречности теории Л.С.Фошко.</t>
  </si>
  <si>
    <t>концентрацией  SiO2=600 мг/л.  Величина рH в начале фильтроцикла</t>
  </si>
  <si>
    <r>
      <t>под обменной емкостью по H</t>
    </r>
    <r>
      <rPr>
        <sz val="9"/>
        <rFont val="Courier"/>
        <family val="3"/>
      </rPr>
      <t>2</t>
    </r>
    <r>
      <rPr>
        <sz val="12"/>
        <rFont val="Courier"/>
        <family val="0"/>
      </rPr>
      <t>SO</t>
    </r>
    <r>
      <rPr>
        <sz val="9"/>
        <rFont val="Courier"/>
        <family val="3"/>
      </rPr>
      <t>4</t>
    </r>
    <r>
      <rPr>
        <sz val="12"/>
        <rFont val="Courier"/>
        <family val="0"/>
      </rPr>
      <t xml:space="preserve"> я не знаю,  так как анионы серной</t>
    </r>
  </si>
  <si>
    <r>
      <t>кислоты "поглощаются" анионитом в двух формах:  SO</t>
    </r>
    <r>
      <rPr>
        <sz val="9"/>
        <rFont val="Courier"/>
        <family val="3"/>
      </rPr>
      <t>4</t>
    </r>
    <r>
      <rPr>
        <sz val="12"/>
        <rFont val="Courier"/>
        <family val="0"/>
      </rPr>
      <t xml:space="preserve"> и  HSO</t>
    </r>
    <r>
      <rPr>
        <sz val="9"/>
        <rFont val="Courier"/>
        <family val="3"/>
      </rPr>
      <t>4</t>
    </r>
    <r>
      <rPr>
        <sz val="12"/>
        <rFont val="Courier"/>
        <family val="0"/>
      </rPr>
      <t>.  Но</t>
    </r>
  </si>
  <si>
    <r>
      <t>буем прокрутить верхнюю кривую для H</t>
    </r>
    <r>
      <rPr>
        <sz val="9"/>
        <rFont val="Courier"/>
        <family val="3"/>
      </rPr>
      <t>2</t>
    </r>
    <r>
      <rPr>
        <sz val="12"/>
        <rFont val="Courier"/>
        <family val="0"/>
      </rPr>
      <t>SO</t>
    </r>
    <r>
      <rPr>
        <sz val="9"/>
        <rFont val="Courier"/>
        <family val="3"/>
      </rPr>
      <t>4</t>
    </r>
  </si>
  <si>
    <r>
      <t>фильтроцикле мы считаем емкость по поглощению SO</t>
    </r>
    <r>
      <rPr>
        <sz val="9"/>
        <rFont val="Courier"/>
        <family val="3"/>
      </rPr>
      <t>4</t>
    </r>
    <r>
      <rPr>
        <sz val="12"/>
        <rFont val="Courier"/>
        <family val="0"/>
      </rPr>
      <t>,  так как сер-</t>
    </r>
  </si>
  <si>
    <r>
      <t>лось,  поглощается в одновалентной форме HSO</t>
    </r>
    <r>
      <rPr>
        <sz val="9"/>
        <rFont val="Courier"/>
        <family val="3"/>
      </rPr>
      <t>4</t>
    </r>
    <r>
      <rPr>
        <sz val="12"/>
        <rFont val="Courier"/>
        <family val="0"/>
      </rPr>
      <t>.  При подсчете ем-</t>
    </r>
  </si>
  <si>
    <r>
      <t>кости, создаваемой при регенерации, ионы HSO</t>
    </r>
    <r>
      <rPr>
        <sz val="9"/>
        <rFont val="Courier"/>
        <family val="3"/>
      </rPr>
      <t>4</t>
    </r>
    <r>
      <rPr>
        <sz val="12"/>
        <rFont val="Courier"/>
        <family val="0"/>
      </rPr>
      <t xml:space="preserve"> переходят в SO</t>
    </r>
    <r>
      <rPr>
        <sz val="9"/>
        <rFont val="Courier"/>
        <family val="3"/>
      </rPr>
      <t>4</t>
    </r>
    <r>
      <rPr>
        <sz val="12"/>
        <rFont val="Courier"/>
        <family val="0"/>
      </rPr>
      <t xml:space="preserve"> на</t>
    </r>
  </si>
  <si>
    <r>
      <t>почему-то уже забыто о разнице между анионированием H</t>
    </r>
    <r>
      <rPr>
        <sz val="9"/>
        <rFont val="Courier"/>
        <family val="3"/>
      </rPr>
      <t>2</t>
    </r>
    <r>
      <rPr>
        <sz val="12"/>
        <rFont val="Courier"/>
        <family val="0"/>
      </rPr>
      <t>SO</t>
    </r>
    <r>
      <rPr>
        <sz val="9"/>
        <rFont val="Courier"/>
        <family val="3"/>
      </rPr>
      <t>4</t>
    </r>
    <r>
      <rPr>
        <sz val="12"/>
        <rFont val="Courier"/>
        <family val="0"/>
      </rPr>
      <t xml:space="preserve"> и HCl,</t>
    </r>
  </si>
  <si>
    <r>
      <t xml:space="preserve">   Опыт N16(стр.53);      HSO</t>
    </r>
    <r>
      <rPr>
        <sz val="9"/>
        <rFont val="Courier"/>
        <family val="3"/>
      </rPr>
      <t>4</t>
    </r>
    <r>
      <rPr>
        <sz val="12"/>
        <rFont val="Courier"/>
        <family val="0"/>
      </rPr>
      <t>,SO</t>
    </r>
    <r>
      <rPr>
        <sz val="9"/>
        <rFont val="Courier"/>
        <family val="3"/>
      </rPr>
      <t>4</t>
    </r>
    <r>
      <rPr>
        <sz val="12"/>
        <rFont val="Courier"/>
        <family val="0"/>
      </rPr>
      <t>-форма;       NaOH=1000мг-э/л;</t>
    </r>
  </si>
  <si>
    <r>
      <t>для H</t>
    </r>
    <r>
      <rPr>
        <sz val="9"/>
        <rFont val="Courier"/>
        <family val="3"/>
      </rPr>
      <t>2</t>
    </r>
    <r>
      <rPr>
        <sz val="12"/>
        <rFont val="Courier"/>
        <family val="0"/>
      </rPr>
      <t>SO</t>
    </r>
    <r>
      <rPr>
        <sz val="9"/>
        <rFont val="Courier"/>
        <family val="3"/>
      </rPr>
      <t>4</t>
    </r>
  </si>
  <si>
    <r>
      <t>E_H</t>
    </r>
    <r>
      <rPr>
        <sz val="9"/>
        <rFont val="Courier"/>
        <family val="3"/>
      </rPr>
      <t>2</t>
    </r>
    <r>
      <rPr>
        <sz val="12"/>
        <rFont val="Courier"/>
        <family val="0"/>
      </rPr>
      <t>SO</t>
    </r>
    <r>
      <rPr>
        <sz val="9"/>
        <rFont val="Courier"/>
        <family val="3"/>
      </rPr>
      <t>4</t>
    </r>
    <r>
      <rPr>
        <sz val="12"/>
        <rFont val="Courier"/>
        <family val="0"/>
      </rPr>
      <t>/E_HCl=~1.35 по Cправочнику</t>
    </r>
  </si>
  <si>
    <r>
      <t>E_H</t>
    </r>
    <r>
      <rPr>
        <sz val="9"/>
        <rFont val="Courier"/>
        <family val="3"/>
      </rPr>
      <t>2</t>
    </r>
    <r>
      <rPr>
        <sz val="12"/>
        <rFont val="Courier"/>
        <family val="0"/>
      </rPr>
      <t>SO</t>
    </r>
    <r>
      <rPr>
        <sz val="9"/>
        <rFont val="Courier"/>
        <family val="3"/>
      </rPr>
      <t>4</t>
    </r>
    <r>
      <rPr>
        <sz val="12"/>
        <rFont val="Courier"/>
        <family val="0"/>
      </rPr>
      <t>/E_HCl=~1.6 по лаб.данным</t>
    </r>
  </si>
  <si>
    <r>
      <t xml:space="preserve">  E_H</t>
    </r>
    <r>
      <rPr>
        <sz val="9"/>
        <rFont val="Courier"/>
        <family val="3"/>
      </rPr>
      <t>2</t>
    </r>
    <r>
      <rPr>
        <sz val="12"/>
        <rFont val="Courier"/>
        <family val="0"/>
      </rPr>
      <t>SO</t>
    </r>
    <r>
      <rPr>
        <sz val="9"/>
        <rFont val="Courier"/>
        <family val="3"/>
      </rPr>
      <t>4</t>
    </r>
    <r>
      <rPr>
        <sz val="12"/>
        <rFont val="Courier"/>
        <family val="0"/>
      </rPr>
      <t xml:space="preserve">  по Cправочнику занижена ~2,4 раза</t>
    </r>
  </si>
  <si>
    <r>
      <t xml:space="preserve">  SiO</t>
    </r>
    <r>
      <rPr>
        <sz val="9"/>
        <rFont val="Courier"/>
        <family val="3"/>
      </rPr>
      <t>2</t>
    </r>
    <r>
      <rPr>
        <sz val="12"/>
        <rFont val="Courier"/>
        <family val="0"/>
      </rPr>
      <t>мг-экв=SiO</t>
    </r>
    <r>
      <rPr>
        <sz val="9"/>
        <rFont val="Courier"/>
        <family val="3"/>
      </rPr>
      <t>2</t>
    </r>
    <r>
      <rPr>
        <sz val="12"/>
        <rFont val="Courier"/>
        <family val="0"/>
      </rPr>
      <t>мг/30</t>
    </r>
  </si>
  <si>
    <r>
      <t xml:space="preserve"> Стр. 31, вытеснение SiO</t>
    </r>
    <r>
      <rPr>
        <sz val="9"/>
        <rFont val="Courier"/>
        <family val="3"/>
      </rPr>
      <t>2</t>
    </r>
    <r>
      <rPr>
        <sz val="12"/>
        <rFont val="Courier"/>
        <family val="0"/>
      </rPr>
      <t xml:space="preserve"> после опыта от 23.03.89г.</t>
    </r>
  </si>
  <si>
    <r>
      <t xml:space="preserve">   расчет Eрег  велся по SiO</t>
    </r>
    <r>
      <rPr>
        <sz val="9"/>
        <rFont val="Courier"/>
        <family val="3"/>
      </rPr>
      <t>2</t>
    </r>
    <r>
      <rPr>
        <sz val="12"/>
        <rFont val="Courier"/>
        <family val="0"/>
      </rPr>
      <t>мг-экв=SiO</t>
    </r>
    <r>
      <rPr>
        <sz val="9"/>
        <rFont val="Courier"/>
        <family val="3"/>
      </rPr>
      <t>2</t>
    </r>
    <r>
      <rPr>
        <sz val="12"/>
        <rFont val="Courier"/>
        <family val="0"/>
      </rPr>
      <t>мг/30,  емкости по HSiO</t>
    </r>
    <r>
      <rPr>
        <sz val="9"/>
        <rFont val="Courier"/>
        <family val="3"/>
      </rPr>
      <t>3</t>
    </r>
  </si>
  <si>
    <r>
      <t>получились бы в два раза больше.  Я брал для SiO</t>
    </r>
    <r>
      <rPr>
        <sz val="9"/>
        <rFont val="Courier"/>
        <family val="3"/>
      </rPr>
      <t>2</t>
    </r>
    <r>
      <rPr>
        <sz val="12"/>
        <rFont val="Courier"/>
        <family val="0"/>
      </rPr>
      <t xml:space="preserve"> эквивалент 30,</t>
    </r>
  </si>
  <si>
    <r>
      <t>ме HSiO</t>
    </r>
    <r>
      <rPr>
        <sz val="9"/>
        <rFont val="Courier"/>
        <family val="3"/>
      </rPr>
      <t>3</t>
    </r>
    <r>
      <rPr>
        <sz val="12"/>
        <rFont val="Courier"/>
        <family val="0"/>
      </rPr>
      <t>, а не SiO</t>
    </r>
    <r>
      <rPr>
        <sz val="9"/>
        <rFont val="Courier"/>
        <family val="3"/>
      </rPr>
      <t>3</t>
    </r>
    <r>
      <rPr>
        <sz val="12"/>
        <rFont val="Courier"/>
        <family val="0"/>
      </rPr>
      <t>, то часть щелочи при регенерации фильтра уй-</t>
    </r>
  </si>
  <si>
    <r>
      <t>дет на нейтрализацию HSiO</t>
    </r>
    <r>
      <rPr>
        <sz val="9"/>
        <rFont val="Courier"/>
        <family val="3"/>
      </rPr>
      <t>3</t>
    </r>
    <r>
      <rPr>
        <sz val="12"/>
        <rFont val="Courier"/>
        <family val="0"/>
      </rPr>
      <t xml:space="preserve"> до SiO</t>
    </r>
    <r>
      <rPr>
        <sz val="9"/>
        <rFont val="Courier"/>
        <family val="3"/>
      </rPr>
      <t>3</t>
    </r>
    <r>
      <rPr>
        <sz val="12"/>
        <rFont val="Courier"/>
        <family val="0"/>
      </rPr>
      <t xml:space="preserve"> и на совместно регенерируемый</t>
    </r>
  </si>
  <si>
    <r>
      <t>как и при регенерации АВ-17, истощенного по SiO</t>
    </r>
    <r>
      <rPr>
        <sz val="9"/>
        <rFont val="Courier"/>
        <family val="3"/>
      </rPr>
      <t>3</t>
    </r>
    <r>
      <rPr>
        <sz val="12"/>
        <rFont val="Courier"/>
        <family val="0"/>
      </rPr>
      <t>.</t>
    </r>
  </si>
  <si>
    <r>
      <t>шел  данные по по истощению АВ-17 в ОH-форме раствором Na2SiO</t>
    </r>
    <r>
      <rPr>
        <sz val="9"/>
        <rFont val="Courier"/>
        <family val="3"/>
      </rPr>
      <t>3</t>
    </r>
    <r>
      <rPr>
        <sz val="12"/>
        <rFont val="Courier"/>
        <family val="0"/>
      </rPr>
      <t xml:space="preserve"> с</t>
    </r>
  </si>
  <si>
    <r>
      <t>HSiO</t>
    </r>
    <r>
      <rPr>
        <sz val="9"/>
        <rFont val="Courier"/>
        <family val="3"/>
      </rPr>
      <t xml:space="preserve">3 </t>
    </r>
    <r>
      <rPr>
        <sz val="12"/>
        <rFont val="Courier"/>
        <family val="0"/>
      </rPr>
      <t>и частично форме H</t>
    </r>
    <r>
      <rPr>
        <sz val="9"/>
        <rFont val="Courier"/>
        <family val="3"/>
      </rPr>
      <t>2</t>
    </r>
    <r>
      <rPr>
        <sz val="12"/>
        <rFont val="Courier"/>
        <family val="0"/>
      </rPr>
      <t>SiO</t>
    </r>
    <r>
      <rPr>
        <sz val="9"/>
        <rFont val="Courier"/>
        <family val="3"/>
      </rPr>
      <t>3</t>
    </r>
    <r>
      <rPr>
        <sz val="12"/>
        <rFont val="Courier"/>
        <family val="0"/>
      </rPr>
      <t>.  Затем рH поднялся до  11.8,  что</t>
    </r>
  </si>
  <si>
    <r>
      <t>соответствует  примерно равным долям форм HSiO</t>
    </r>
    <r>
      <rPr>
        <sz val="9"/>
        <rFont val="Courier"/>
        <family val="3"/>
      </rPr>
      <t>3</t>
    </r>
    <r>
      <rPr>
        <sz val="12"/>
        <rFont val="Courier"/>
        <family val="0"/>
      </rPr>
      <t xml:space="preserve"> и H</t>
    </r>
    <r>
      <rPr>
        <sz val="9"/>
        <rFont val="Courier"/>
        <family val="3"/>
      </rPr>
      <t>2</t>
    </r>
    <r>
      <rPr>
        <sz val="12"/>
        <rFont val="Courier"/>
        <family val="0"/>
      </rPr>
      <t>SiO</t>
    </r>
    <r>
      <rPr>
        <sz val="9"/>
        <rFont val="Courier"/>
        <family val="3"/>
      </rPr>
      <t>3</t>
    </r>
    <r>
      <rPr>
        <sz val="12"/>
        <rFont val="Courier"/>
        <family val="0"/>
      </rPr>
      <t xml:space="preserve"> в раст-</t>
    </r>
  </si>
  <si>
    <r>
      <t>воре после фильтра.  Всего было поглощено SiO</t>
    </r>
    <r>
      <rPr>
        <sz val="9"/>
        <rFont val="Courier"/>
        <family val="3"/>
      </rPr>
      <t>2</t>
    </r>
    <r>
      <rPr>
        <sz val="12"/>
        <rFont val="Courier"/>
        <family val="0"/>
      </rPr>
      <t xml:space="preserve"> - 98.4  кг/м3.  В</t>
    </r>
  </si>
  <si>
    <r>
      <t>пересчете на SiO</t>
    </r>
    <r>
      <rPr>
        <sz val="9"/>
        <rFont val="Courier"/>
        <family val="3"/>
      </rPr>
      <t>3</t>
    </r>
    <r>
      <rPr>
        <sz val="12"/>
        <rFont val="Courier"/>
        <family val="0"/>
      </rPr>
      <t xml:space="preserve"> обменная емкость составила 3280 г-экв/м3 - это</t>
    </r>
  </si>
  <si>
    <r>
      <t>хлоридам и до 232 г-экв/м3 по HSiO</t>
    </r>
    <r>
      <rPr>
        <sz val="9"/>
        <rFont val="Courier"/>
        <family val="3"/>
      </rPr>
      <t>3</t>
    </r>
    <r>
      <rPr>
        <sz val="12"/>
        <rFont val="Courier"/>
        <family val="0"/>
      </rPr>
      <t>.  Общая емкость по истощению</t>
    </r>
  </si>
  <si>
    <r>
      <t>емкостей по HSiO</t>
    </r>
    <r>
      <rPr>
        <sz val="9"/>
        <rFont val="Courier"/>
        <family val="3"/>
      </rPr>
      <t>3</t>
    </r>
    <r>
      <rPr>
        <sz val="12"/>
        <rFont val="Courier"/>
        <family val="0"/>
      </rPr>
      <t xml:space="preserve"> и Cl составило 232/1445= 0.161 г-экв/г-экв.  В</t>
    </r>
  </si>
  <si>
    <r>
      <t>HSiO</t>
    </r>
    <r>
      <rPr>
        <sz val="9"/>
        <rFont val="Courier"/>
        <family val="3"/>
      </rPr>
      <t>3</t>
    </r>
    <r>
      <rPr>
        <sz val="12"/>
        <rFont val="Courier"/>
        <family val="0"/>
      </rPr>
      <t>/Cl было 0.88/4.05 = 0.217 мг-экв/мг-экв.</t>
    </r>
  </si>
  <si>
    <r>
      <t>хочу этим сказать, что кривая остаточной концентрации SiO</t>
    </r>
    <r>
      <rPr>
        <sz val="9"/>
        <rFont val="Courier"/>
        <family val="3"/>
      </rPr>
      <t>2</t>
    </r>
    <r>
      <rPr>
        <sz val="12"/>
        <rFont val="Courier"/>
        <family val="0"/>
      </rPr>
      <t>, одна</t>
    </r>
  </si>
  <si>
    <r>
      <t>форме HSO</t>
    </r>
    <r>
      <rPr>
        <sz val="9"/>
        <rFont val="Courier"/>
        <family val="3"/>
      </rPr>
      <t>4</t>
    </r>
    <r>
      <rPr>
        <sz val="12"/>
        <rFont val="Courier"/>
        <family val="0"/>
      </rPr>
      <t>.  При последующей за этим опытом регенерации  фильтра</t>
    </r>
  </si>
  <si>
    <r>
      <t>что говорит о том,  что часть щелочи ушла на нейтрализацию  HSO</t>
    </r>
    <r>
      <rPr>
        <sz val="9"/>
        <rFont val="Courier"/>
        <family val="3"/>
      </rPr>
      <t>4</t>
    </r>
  </si>
  <si>
    <r>
      <t>до SO</t>
    </r>
    <r>
      <rPr>
        <sz val="9"/>
        <rFont val="Courier"/>
        <family val="3"/>
      </rPr>
      <t>4</t>
    </r>
    <r>
      <rPr>
        <sz val="12"/>
        <rFont val="Courier"/>
        <family val="0"/>
      </rPr>
      <t>.  Ничего нового,  но есть еще одно подтверждение того,  о</t>
    </r>
  </si>
  <si>
    <t xml:space="preserve">    "Провалы" получались после остановов простоев фильтроциклов.</t>
  </si>
  <si>
    <t xml:space="preserve">     Основные сооучастниками событий на анионитовых фильтрах </t>
  </si>
  <si>
    <t>являются соляная, серная, угольная и кремниевая кислота. При</t>
  </si>
  <si>
    <t>этом на низкоосновном анионитовом фильтре, типа АН-31, основ-</t>
  </si>
  <si>
    <t>ные игроки это серная и соляная кислота. Кремниевая кислота</t>
  </si>
  <si>
    <t>из-за своей низкой диссоциации проходит АН-31 транзитом, а</t>
  </si>
  <si>
    <t>угольная кислота поглощается только в первой части фильтроцик-</t>
  </si>
  <si>
    <t>ла, затем вытесняестя более диссоциированными серной и соля-</t>
  </si>
  <si>
    <t xml:space="preserve">ной кислотой. </t>
  </si>
  <si>
    <t xml:space="preserve">     Итак, по большому счету, основными игроками на поле АН-31</t>
  </si>
  <si>
    <t>остаются серная и соляная кислота. Серная кислота, в отличие</t>
  </si>
  <si>
    <t>от соляной, является двухосновной и "порождает" двухвалентный</t>
  </si>
  <si>
    <r>
      <t>анион SO</t>
    </r>
    <r>
      <rPr>
        <sz val="9"/>
        <rFont val="Courier"/>
        <family val="3"/>
      </rPr>
      <t>4</t>
    </r>
    <r>
      <rPr>
        <sz val="12"/>
        <rFont val="Courier"/>
        <family val="0"/>
      </rPr>
      <t xml:space="preserve">. А многовалентные анионы поглощаются из раствора </t>
    </r>
  </si>
  <si>
    <t>(будь то фильтрат или регенерат) тем лучше, чем более раз-</t>
  </si>
  <si>
    <t>бавлен раствор. Почему так происходит, постараюсь показать</t>
  </si>
  <si>
    <t>ниже. Но результатом этого свойства является то, что серная</t>
  </si>
  <si>
    <t>кислота в фильтроцикле поглощается анионитом горазда лучше,</t>
  </si>
  <si>
    <t>чем соляная кислота. В итоге на АН-31 или его аналоге мы</t>
  </si>
  <si>
    <t>имеем поглощенные анионы серной и соляной кислот, а в "прос-</t>
  </si>
  <si>
    <t>коке" остаются практически только соляная, угольная и крем-</t>
  </si>
  <si>
    <r>
      <t>ниевая кислоты и их анионы, которые (пройдя Н</t>
    </r>
    <r>
      <rPr>
        <sz val="9"/>
        <rFont val="Courier"/>
        <family val="3"/>
      </rPr>
      <t>2</t>
    </r>
    <r>
      <rPr>
        <sz val="12"/>
        <rFont val="Courier"/>
        <family val="0"/>
      </rPr>
      <t>) и поступают</t>
    </r>
  </si>
  <si>
    <t>на высокоосновной анионитовый фильтр АВ-17.</t>
  </si>
  <si>
    <t xml:space="preserve">     В фильтроцикле АВ-17 лучше других из оставшихся участни-</t>
  </si>
  <si>
    <t>ков событий поглощаются анионы соляной кислоты по той причине,</t>
  </si>
  <si>
    <t>что фактор большой диссоциации этой кислоты превалирует над</t>
  </si>
  <si>
    <t>фактором двухосновности угольной и кремниевой кислот.</t>
  </si>
  <si>
    <t xml:space="preserve">     В целом, многие нюансы титрования, по которому судим об</t>
  </si>
  <si>
    <t>обменных емкостях, степень диссоциации кислот в водной среде</t>
  </si>
  <si>
    <t>и в ионите</t>
  </si>
  <si>
    <t xml:space="preserve">     В целом, многие нюансы не только фильтрации и регенера-</t>
  </si>
  <si>
    <t>ции, но и титрования по результатам которого мы судим об об-</t>
  </si>
  <si>
    <t>менных емкостях (и в фильтроциклах, и при регенерациях) опре-</t>
  </si>
  <si>
    <t>деляется степенью диссоциации кислот. Степень диссоциации,</t>
  </si>
  <si>
    <t>в свою очередь, зависит от индивидуальности кислот и от зна-</t>
  </si>
  <si>
    <t>чения рН среды. Кремниевая кислота, например, не определяется</t>
  </si>
  <si>
    <t>в фильтроцикле титрованием по фенолфталеину, так как в точке</t>
  </si>
  <si>
    <t>перехода окраски (рН=~8) и до нее она практически не диссоци-</t>
  </si>
  <si>
    <t>ирует. Серная же кислота в точке рН=8 диссоциирована полностью,</t>
  </si>
  <si>
    <t>поэтому мы оттитровываем ее полностью, не замечая, что в</t>
  </si>
  <si>
    <t xml:space="preserve">Н-катионированной воде она частично существовала в виде аниона </t>
  </si>
  <si>
    <t>HSO4, который поглощался АН-31, увеличивая его кажущююся или</t>
  </si>
  <si>
    <t>эффективную емкость (назовите, как хотите, но количество ионо-</t>
  </si>
  <si>
    <t>обменных групп в АН-31 от этого не изменится).</t>
  </si>
  <si>
    <t xml:space="preserve">     Я, прошу простить, поленился строить кривую диссоциации</t>
  </si>
  <si>
    <t>для серной кислоты. А для кремниевой и угольной кислот я при-</t>
  </si>
  <si>
    <t>вожу эти кривые без особых пояснений, так как их уже неодно-</t>
  </si>
  <si>
    <t>кратно вам приводил.</t>
  </si>
  <si>
    <t xml:space="preserve">     Ниже приводятся просчитанные таблицы и графики значений ко-</t>
  </si>
  <si>
    <t>для нас веществ.</t>
  </si>
  <si>
    <t>Углекислота</t>
  </si>
  <si>
    <t>1K</t>
  </si>
  <si>
    <t>2K</t>
  </si>
  <si>
    <t>1u</t>
  </si>
  <si>
    <t>2u</t>
  </si>
  <si>
    <t>pH</t>
  </si>
  <si>
    <t>Кремнекислота</t>
  </si>
  <si>
    <t>Разное</t>
  </si>
  <si>
    <t xml:space="preserve">     Передо мной неизвестная мне интрукция (мне вообще-то мно-</t>
  </si>
  <si>
    <t xml:space="preserve">го чего неизвестно, так что не удивляйтесь), как я понимаю, </t>
  </si>
  <si>
    <t>перевод с российского, изданная в Киеве в 1998г: ТИПОВА IНСТ-</t>
  </si>
  <si>
    <t>РУКЦIЯ ВОДОПIДГОТОВЧИХ УСТАНОВОК, ЯКI ПРАЦЮЮТЬ ЗА СХЕМОЮ</t>
  </si>
  <si>
    <t>ХIМIЧНОГО ЗНЕСОЛЕННЯ.</t>
  </si>
  <si>
    <t xml:space="preserve">     Далее, с вашего позволения, я буду пользоваться выключно</t>
  </si>
  <si>
    <t xml:space="preserve">     Так вот, Татьяна Александровна с присущей ей дотошностью</t>
  </si>
  <si>
    <t>и верой в книжную справедливость попросила меня разъяснить</t>
  </si>
  <si>
    <t>для меня выполнимой лишь наполовину по той причине, что по-</t>
  </si>
  <si>
    <t xml:space="preserve">     Положения в привычных мне обозначениях следующие.</t>
  </si>
  <si>
    <t xml:space="preserve">     Общее количество анионов слабых кислот, поглощаемых за</t>
  </si>
  <si>
    <t>фильтроцикл в грамм-эквивалентах, определяется по формуле</t>
  </si>
  <si>
    <t xml:space="preserve">     Удельный расход едкого натрия на регенерацию фильтра в</t>
  </si>
  <si>
    <t>граммах на грамм-эквивалент определяется по формуле:</t>
  </si>
  <si>
    <t>d=2*qNaOH*1000/E</t>
  </si>
  <si>
    <t>где 2 - коэффициент, который учитывает переход в анионите</t>
  </si>
  <si>
    <t xml:space="preserve">     С учетом факта поглощения анионов сильных кислот формула</t>
  </si>
  <si>
    <r>
      <t>E=Q*(CO</t>
    </r>
    <r>
      <rPr>
        <sz val="9"/>
        <rFont val="Courier"/>
        <family val="3"/>
      </rPr>
      <t>2</t>
    </r>
    <r>
      <rPr>
        <sz val="12"/>
        <rFont val="Courier"/>
        <family val="0"/>
      </rPr>
      <t>/44+SiO</t>
    </r>
    <r>
      <rPr>
        <sz val="9"/>
        <rFont val="Courier"/>
        <family val="3"/>
      </rPr>
      <t>2</t>
    </r>
    <r>
      <rPr>
        <sz val="12"/>
        <rFont val="Courier"/>
        <family val="0"/>
      </rPr>
      <t>/60)</t>
    </r>
  </si>
  <si>
    <r>
      <t>E=Q*(CO</t>
    </r>
    <r>
      <rPr>
        <sz val="9"/>
        <rFont val="Courier"/>
        <family val="3"/>
      </rPr>
      <t>2</t>
    </r>
    <r>
      <rPr>
        <sz val="12"/>
        <rFont val="Courier"/>
        <family val="0"/>
      </rPr>
      <t>/44+SiO</t>
    </r>
    <r>
      <rPr>
        <sz val="9"/>
        <rFont val="Courier"/>
        <family val="3"/>
      </rPr>
      <t>2</t>
    </r>
    <r>
      <rPr>
        <sz val="12"/>
        <rFont val="Courier"/>
        <family val="0"/>
      </rPr>
      <t>/60+К)</t>
    </r>
  </si>
  <si>
    <r>
      <t>соединений HCO</t>
    </r>
    <r>
      <rPr>
        <sz val="9"/>
        <rFont val="Courier"/>
        <family val="3"/>
      </rPr>
      <t>3</t>
    </r>
    <r>
      <rPr>
        <sz val="12"/>
        <rFont val="Courier"/>
        <family val="0"/>
      </rPr>
      <t xml:space="preserve"> и HSiO</t>
    </r>
    <r>
      <rPr>
        <sz val="9"/>
        <rFont val="Courier"/>
        <family val="3"/>
      </rPr>
      <t>3</t>
    </r>
    <r>
      <rPr>
        <sz val="12"/>
        <rFont val="Courier"/>
        <family val="0"/>
      </rPr>
      <t xml:space="preserve"> соответственно в CO</t>
    </r>
    <r>
      <rPr>
        <sz val="9"/>
        <rFont val="Courier"/>
        <family val="3"/>
      </rPr>
      <t>3</t>
    </r>
    <r>
      <rPr>
        <sz val="12"/>
        <rFont val="Courier"/>
        <family val="0"/>
      </rPr>
      <t xml:space="preserve"> и SiO</t>
    </r>
    <r>
      <rPr>
        <sz val="9"/>
        <rFont val="Courier"/>
        <family val="3"/>
      </rPr>
      <t>3</t>
    </r>
    <r>
      <rPr>
        <sz val="12"/>
        <rFont val="Courier"/>
        <family val="0"/>
      </rPr>
      <t>.</t>
    </r>
  </si>
  <si>
    <t>возможно. Будем считать, как это и указано во всех святцах,</t>
  </si>
  <si>
    <t xml:space="preserve">что удельный расход щелочи равен абсолютному расходу щелочи </t>
  </si>
  <si>
    <t>d=qNaOH*1000/E</t>
  </si>
  <si>
    <r>
      <t>E</t>
    </r>
    <r>
      <rPr>
        <sz val="9"/>
        <rFont val="Courier"/>
        <family val="3"/>
      </rPr>
      <t>2</t>
    </r>
    <r>
      <rPr>
        <sz val="12"/>
        <rFont val="Courier"/>
        <family val="0"/>
      </rPr>
      <t>=Q*(CO</t>
    </r>
    <r>
      <rPr>
        <sz val="9"/>
        <rFont val="Courier"/>
        <family val="3"/>
      </rPr>
      <t>2</t>
    </r>
    <r>
      <rPr>
        <sz val="12"/>
        <rFont val="Courier"/>
        <family val="0"/>
      </rPr>
      <t>/22+SiO</t>
    </r>
    <r>
      <rPr>
        <sz val="9"/>
        <rFont val="Courier"/>
        <family val="3"/>
      </rPr>
      <t>2</t>
    </r>
    <r>
      <rPr>
        <sz val="12"/>
        <rFont val="Courier"/>
        <family val="0"/>
      </rPr>
      <t>/30)</t>
    </r>
  </si>
  <si>
    <r>
      <t>E</t>
    </r>
    <r>
      <rPr>
        <sz val="9"/>
        <rFont val="Courier"/>
        <family val="3"/>
      </rPr>
      <t>1</t>
    </r>
    <r>
      <rPr>
        <sz val="12"/>
        <rFont val="Courier"/>
        <family val="0"/>
      </rPr>
      <t>=Q*(CO</t>
    </r>
    <r>
      <rPr>
        <sz val="9"/>
        <rFont val="Courier"/>
        <family val="3"/>
      </rPr>
      <t>2</t>
    </r>
    <r>
      <rPr>
        <sz val="12"/>
        <rFont val="Courier"/>
        <family val="0"/>
      </rPr>
      <t>/44+SiO</t>
    </r>
    <r>
      <rPr>
        <sz val="9"/>
        <rFont val="Courier"/>
        <family val="3"/>
      </rPr>
      <t>2</t>
    </r>
    <r>
      <rPr>
        <sz val="12"/>
        <rFont val="Courier"/>
        <family val="0"/>
      </rPr>
      <t>/60)</t>
    </r>
  </si>
  <si>
    <r>
      <t xml:space="preserve"> откуда  E</t>
    </r>
    <r>
      <rPr>
        <sz val="9"/>
        <rFont val="Courier"/>
        <family val="3"/>
      </rPr>
      <t>2</t>
    </r>
    <r>
      <rPr>
        <sz val="12"/>
        <rFont val="Courier"/>
        <family val="0"/>
      </rPr>
      <t>=2*E</t>
    </r>
    <r>
      <rPr>
        <sz val="9"/>
        <rFont val="Courier"/>
        <family val="3"/>
      </rPr>
      <t>1</t>
    </r>
  </si>
  <si>
    <t xml:space="preserve">     Первый вариант предполагает и учитывает поглощение в</t>
  </si>
  <si>
    <t>фильтроцикле анионов углекислоты и кремнекислоты в формах</t>
  </si>
  <si>
    <t xml:space="preserve">     Второй вариант предполагает и учитывает поглощение в</t>
  </si>
  <si>
    <r>
      <t>CO</t>
    </r>
    <r>
      <rPr>
        <sz val="9"/>
        <rFont val="Courier"/>
        <family val="3"/>
      </rPr>
      <t>3</t>
    </r>
    <r>
      <rPr>
        <sz val="12"/>
        <rFont val="Courier"/>
        <family val="0"/>
      </rPr>
      <t xml:space="preserve"> и SiO</t>
    </r>
    <r>
      <rPr>
        <sz val="9"/>
        <rFont val="Courier"/>
        <family val="3"/>
      </rPr>
      <t xml:space="preserve">3 </t>
    </r>
    <r>
      <rPr>
        <sz val="12"/>
        <rFont val="Courier"/>
        <family val="0"/>
      </rPr>
      <t>либо эквивалентный ему с точки зрения затрат щелочи</t>
    </r>
  </si>
  <si>
    <r>
      <t>вариант, поглощения в фильтроцикле анионов в форме HCO</t>
    </r>
    <r>
      <rPr>
        <sz val="9"/>
        <rFont val="Courier"/>
        <family val="3"/>
      </rPr>
      <t>3</t>
    </r>
    <r>
      <rPr>
        <sz val="12"/>
        <rFont val="Courier"/>
        <family val="0"/>
      </rPr>
      <t xml:space="preserve"> и HSiO</t>
    </r>
    <r>
      <rPr>
        <sz val="9"/>
        <rFont val="Courier"/>
        <family val="3"/>
      </rPr>
      <t>3</t>
    </r>
  </si>
  <si>
    <t>с последующим переходом этих анионов тем или иным способом</t>
  </si>
  <si>
    <r>
      <t xml:space="preserve">  d = qNaOH*1000/E</t>
    </r>
    <r>
      <rPr>
        <sz val="9"/>
        <rFont val="Courier"/>
        <family val="3"/>
      </rPr>
      <t>1</t>
    </r>
    <r>
      <rPr>
        <sz val="12"/>
        <rFont val="Courier"/>
        <family val="0"/>
      </rPr>
      <t xml:space="preserve"> = qNaOH*1000/(E</t>
    </r>
    <r>
      <rPr>
        <sz val="9"/>
        <rFont val="Courier"/>
        <family val="3"/>
      </rPr>
      <t>2</t>
    </r>
    <r>
      <rPr>
        <sz val="12"/>
        <rFont val="Courier"/>
        <family val="0"/>
      </rPr>
      <t>/2) = qNaOH*2*1000/E</t>
    </r>
    <r>
      <rPr>
        <sz val="9"/>
        <rFont val="Courier"/>
        <family val="3"/>
      </rPr>
      <t>2</t>
    </r>
  </si>
  <si>
    <t>Из этих двух основных вариантов вытекают два возможных вари-</t>
  </si>
  <si>
    <r>
      <t xml:space="preserve">  d = qNaOH*1000/E</t>
    </r>
    <r>
      <rPr>
        <sz val="9"/>
        <rFont val="Courier"/>
        <family val="3"/>
      </rPr>
      <t>2</t>
    </r>
    <r>
      <rPr>
        <sz val="12"/>
        <rFont val="Courier"/>
        <family val="0"/>
      </rPr>
      <t xml:space="preserve"> = qNaOH*1000/(E</t>
    </r>
    <r>
      <rPr>
        <sz val="9"/>
        <rFont val="Courier"/>
        <family val="3"/>
      </rPr>
      <t>1*</t>
    </r>
    <r>
      <rPr>
        <sz val="12"/>
        <rFont val="Courier"/>
        <family val="0"/>
      </rPr>
      <t>2) = (qNaOH/2)*1000/E</t>
    </r>
    <r>
      <rPr>
        <sz val="9"/>
        <rFont val="Courier"/>
        <family val="3"/>
      </rPr>
      <t>1</t>
    </r>
  </si>
  <si>
    <t>анта для интерпретации d:</t>
  </si>
  <si>
    <t>при</t>
  </si>
  <si>
    <r>
      <t>d=2*qNaOH*1000/E</t>
    </r>
    <r>
      <rPr>
        <sz val="9"/>
        <rFont val="Courier"/>
        <family val="3"/>
      </rPr>
      <t>1</t>
    </r>
  </si>
  <si>
    <r>
      <t>E=Q*(CO</t>
    </r>
    <r>
      <rPr>
        <sz val="9"/>
        <rFont val="Courier"/>
        <family val="3"/>
      </rPr>
      <t>2</t>
    </r>
    <r>
      <rPr>
        <sz val="12"/>
        <rFont val="Courier"/>
        <family val="0"/>
      </rPr>
      <t>/44+SiO</t>
    </r>
    <r>
      <rPr>
        <sz val="9"/>
        <rFont val="Courier"/>
        <family val="3"/>
      </rPr>
      <t>2</t>
    </r>
    <r>
      <rPr>
        <sz val="12"/>
        <rFont val="Courier"/>
        <family val="0"/>
      </rPr>
      <t>/60)=E</t>
    </r>
    <r>
      <rPr>
        <sz val="9"/>
        <rFont val="Courier"/>
        <family val="3"/>
      </rPr>
      <t>1</t>
    </r>
  </si>
  <si>
    <t xml:space="preserve">     Прежний вариант d, что в инструкции:</t>
  </si>
  <si>
    <t>или</t>
  </si>
  <si>
    <t xml:space="preserve">     что не отвечает ни одному из имеющих смысл вариантов.</t>
  </si>
  <si>
    <t xml:space="preserve">Однако какое-то одно регламентированное обозначения для d </t>
  </si>
  <si>
    <t>судить насколько хорошо или плохо работает данный ионит.</t>
  </si>
  <si>
    <t xml:space="preserve">все же надо принимать хотя бы для того, чтобы можно было </t>
  </si>
  <si>
    <t>смысл положений п.9.9.5 упомянутого труда. Просьба оказалась</t>
  </si>
  <si>
    <t>Пьяный человек, который составлял раздел 9.9.5, предложил</t>
  </si>
  <si>
    <t>свой варианта регламентации. Кроме того, он не успевал в</t>
  </si>
  <si>
    <t>метро. Так разве этот добрый человек заслужил пинка?</t>
  </si>
  <si>
    <t xml:space="preserve">     Дальше еще круче и смесь бульдога с носорогом:</t>
  </si>
  <si>
    <r>
      <t>E</t>
    </r>
    <r>
      <rPr>
        <sz val="9"/>
        <rFont val="Courier"/>
        <family val="3"/>
      </rPr>
      <t>3</t>
    </r>
    <r>
      <rPr>
        <sz val="12"/>
        <rFont val="Courier"/>
        <family val="0"/>
      </rPr>
      <t>=Qp*(Щвх-Щвых)</t>
    </r>
  </si>
  <si>
    <t xml:space="preserve">Однако  при этом  на выходе будет  оттитровываться не только </t>
  </si>
  <si>
    <t>остаточная щелочь (NaOH), но и вытесненные силикаты и карбо-</t>
  </si>
  <si>
    <r>
      <t>E=Q*(Квх+CO</t>
    </r>
    <r>
      <rPr>
        <sz val="9"/>
        <rFont val="Courier"/>
        <family val="3"/>
      </rPr>
      <t>2</t>
    </r>
    <r>
      <rPr>
        <sz val="12"/>
        <rFont val="Courier"/>
        <family val="0"/>
      </rPr>
      <t>/44+SiO</t>
    </r>
    <r>
      <rPr>
        <sz val="9"/>
        <rFont val="Courier"/>
        <family val="3"/>
      </rPr>
      <t>2</t>
    </r>
    <r>
      <rPr>
        <sz val="12"/>
        <rFont val="Courier"/>
        <family val="0"/>
      </rPr>
      <t>/60+Щвых)</t>
    </r>
  </si>
  <si>
    <t xml:space="preserve">     Насколько я понимаю, Николай Александрович тоже предла-</t>
  </si>
  <si>
    <t>гал этот вариант.</t>
  </si>
  <si>
    <t>росийскою мовою и привычными  мне обозначениями, чтобы чего-</t>
  </si>
  <si>
    <t>нибудь ненароком не нахомутать.</t>
  </si>
  <si>
    <t>видоизменяется так:</t>
  </si>
  <si>
    <t xml:space="preserve">Теперь посмотрим какие могут быть допустимые интерпретации </t>
  </si>
  <si>
    <t>этой формулы. Расход qNaOH понимается вроде бы без вариантов,</t>
  </si>
  <si>
    <t xml:space="preserve">как абсолютный расход 100%-ной щелочи в кг на регенерируемый </t>
  </si>
  <si>
    <r>
      <t>HCO</t>
    </r>
    <r>
      <rPr>
        <sz val="9"/>
        <rFont val="Courier"/>
        <family val="3"/>
      </rPr>
      <t>3</t>
    </r>
    <r>
      <rPr>
        <sz val="12"/>
        <rFont val="Courier"/>
        <family val="0"/>
      </rPr>
      <t xml:space="preserve"> и HSiO</t>
    </r>
    <r>
      <rPr>
        <sz val="9"/>
        <rFont val="Courier"/>
        <family val="3"/>
      </rPr>
      <t>3</t>
    </r>
    <r>
      <rPr>
        <sz val="12"/>
        <rFont val="Courier"/>
        <family val="0"/>
      </rPr>
      <t>.</t>
    </r>
  </si>
  <si>
    <t xml:space="preserve">случае отмывается довольно быстро. </t>
  </si>
  <si>
    <t xml:space="preserve"> Из предыдущих материалов, касавшихся ЛадТЭС</t>
  </si>
  <si>
    <t xml:space="preserve">             Об обменных емкостях анионитов</t>
  </si>
  <si>
    <t xml:space="preserve">     Быть может, в дальнейшем этот вопрос я освещу более деталь-</t>
  </si>
  <si>
    <t>но, потому как авторитет наладчиков среди эксплуатационного пер-</t>
  </si>
  <si>
    <t>сонала исходит  из превышаюгего знания первых против знания пос-</t>
  </si>
  <si>
    <t>ледних.</t>
  </si>
  <si>
    <t xml:space="preserve">     Для начала моим более молодым и,  тем не менее, ищущим кол-</t>
  </si>
  <si>
    <t>легам не мешает понять, что в энергетике существует масса некор-</t>
  </si>
  <si>
    <t>ректных, но благополучно узаконенных понятий,  посредством кото-</t>
  </si>
  <si>
    <t>рых создаются язык отраслевого общения и общие правила игры.</t>
  </si>
  <si>
    <t xml:space="preserve">     Мы называем  ход турбины без нагрузки холостым,  то бишь не</t>
  </si>
  <si>
    <t>женившимся, ходом.  На Украине в целях укрепления  независимости</t>
  </si>
  <si>
    <t>подобный ход называют яловым, то бишь не отелившимся, ходом.</t>
  </si>
  <si>
    <t xml:space="preserve">     Удельный расход брутто тепла  на  выработку  электроэнергии</t>
  </si>
  <si>
    <t>для конденсационных турбин рассчитывают по формуле</t>
  </si>
  <si>
    <t xml:space="preserve">          qбрутто=Dпар*(iпар-iпв)/E</t>
  </si>
  <si>
    <t>забывая о том,  что в энтальпию питательной воды iпв вносит свой</t>
  </si>
  <si>
    <t>вклад тепло, выработанное питательным насосом.</t>
  </si>
  <si>
    <t xml:space="preserve">     Упрощая и  узаконивая разом эту ситуацию с qбрутто,  турби-</t>
  </si>
  <si>
    <t>нисты-энергетики в изрядной своей массе все же ведают,  что тво-</t>
  </si>
  <si>
    <t>рят. Химики-энергетики пользуются аналогичным образом упрощенным</t>
  </si>
  <si>
    <t>и узаконенным понятием обменной емкости, правда в изрядной своей</t>
  </si>
  <si>
    <t>массе (включая и самые высокие ранги) не ведая, что творят.</t>
  </si>
  <si>
    <t xml:space="preserve">     Так вот, поливалентные анионы, вроде сульфатов, карбонатов,</t>
  </si>
  <si>
    <t>силикатов,  имеют  свои  каверзные для четкости нашего понимания</t>
  </si>
  <si>
    <t>особенности. Однако, сульфатов перед анионитовым фильтром второй</t>
  </si>
  <si>
    <t>ступени, о котором будем говорить, не много, так что остановимся</t>
  </si>
  <si>
    <t>прежде всего на углекислоте, а также по ходу дела и на кремневке.</t>
  </si>
  <si>
    <t xml:space="preserve">     Нравится нам это дело или нет,  но есть узаконенная для нас</t>
  </si>
  <si>
    <t>фомула расчета обменной емкости для анионитового фильтра  второй</t>
  </si>
  <si>
    <t>ступени</t>
  </si>
  <si>
    <t xml:space="preserve">         Еф = Gф*(Kвх+Щвых+СO2/44+SiO2/60)</t>
  </si>
  <si>
    <t xml:space="preserve">     Мы подчиняемся этой единой узаконенной формуле, поскольку в</t>
  </si>
  <si>
    <t>ином случае мы просто будем говорить,  используя один и  тот  же</t>
  </si>
  <si>
    <t>термин, каждый о своем.</t>
  </si>
  <si>
    <t xml:space="preserve">     Теперь попробуем перейти к другой части этого вопроса мето-</t>
  </si>
  <si>
    <t>дом последовательных приближений ибо, как сказал Сенека, все ве-</t>
  </si>
  <si>
    <t>ликое совершается не вдруг, а медленным ростом.</t>
  </si>
  <si>
    <t xml:space="preserve">     Величина рН  воды перед фильтром находится на уровне ~5-ти.</t>
  </si>
  <si>
    <t>При этом рН углекислота в основном не диссоциирована. Когда тит-</t>
  </si>
  <si>
    <t>руем  кислотность  по  фенолфталеину,  мы оттитровывем не только</t>
  </si>
  <si>
    <t>сильные кислоты (в основном HCl),  но и углекислоту, однако лишь</t>
  </si>
  <si>
    <t>ложения  там есть, а смысла положений  я не обнаружил (как,</t>
  </si>
  <si>
    <t>видимо, и Татьяна Александровна).</t>
  </si>
  <si>
    <t xml:space="preserve">     P.S. Успех,  пожалуй, уже есть.  Он в том, что Татьяна </t>
  </si>
  <si>
    <t>Александровна обнаружила ляпсус, который на первый взгляд не</t>
  </si>
  <si>
    <t>очевиден.</t>
  </si>
  <si>
    <t>до формы НСО3. Далее, под действием образовавшейся в фильтре ще-</t>
  </si>
  <si>
    <t>лочи одновалентный ион НСО3 переходит в двухвалентный  ион  СО3,</t>
  </si>
  <si>
    <t>который и поглощается ионитом,  захватывая при этом не одну, как</t>
  </si>
  <si>
    <t>положено НСО3,  а две, как положено СО3, обменные группы аниони-</t>
  </si>
  <si>
    <t>та.  Поскольку  мы уже наполовину оттитровали углекислоту по фе-</t>
  </si>
  <si>
    <t>нолфталеину и  это  вошло  в  расчет  обменной  емкости  -  член</t>
  </si>
  <si>
    <t>Gф*(Квх+Щвых), - то остаток по углекислотной емкости мы учитыва-</t>
  </si>
  <si>
    <t>ем тем,  что делим СО2 на 44,  а не на 22. Ну а кремнекислота на</t>
  </si>
  <si>
    <t>входе в фильтр находится в недиссоциированной форме H2SiO3 и ос-</t>
  </si>
  <si>
    <t>тается в этой же форме при титровании по фенолфталеину.  Как бо-</t>
  </si>
  <si>
    <t>лее слабая,  чем  угольная,  кислота она в фильтре под действием</t>
  </si>
  <si>
    <t>образующейся в нем щелочи переходит в форму одновалентного  иона</t>
  </si>
  <si>
    <t>HSiO3, в виде которого и поглощается анионитом. Поэтому мы делим</t>
  </si>
  <si>
    <t>SiO2 на 60,  а не на 30,  как полагалось бы  для  двухвалентного</t>
  </si>
  <si>
    <t>аниона. Вот  исходя примерно из таких соображений и была изобре-</t>
  </si>
  <si>
    <t>тена формула, регламентирующая наши правила игры.</t>
  </si>
  <si>
    <t xml:space="preserve">     Однако Ньютоны  и  Лейбницы местного масштаба могут обнару-</t>
  </si>
  <si>
    <t>жить, что не все здесь абсолютно чисто с точки  зрения  реальных</t>
  </si>
  <si>
    <t>механизмов процессов, и будут в той или иной степени правы.</t>
  </si>
  <si>
    <t xml:space="preserve">     Так вот, в какой форме поглощаются углекислота и кремнекис-</t>
  </si>
  <si>
    <t>лота на протяжении фильтроцикла досконально мы не знаем. Но мож-</t>
  </si>
  <si>
    <t>но считать,  что это в основном будет смесь НСО3,  СО3 и  HSiO3.</t>
  </si>
  <si>
    <t>Однако к концу фильтроцикла,  через весь фильтр, кроме последних</t>
  </si>
  <si>
    <t>его слоев,  будет проходить уже кислая среда.  В результате про-</t>
  </si>
  <si>
    <t>должающегося ионного обмена в кислой среде анионные группы пере-</t>
  </si>
  <si>
    <t>распределятся и в истощенном фильтре, кроме последних его слоев,</t>
  </si>
  <si>
    <t>углекислота и  кремнекислота будут находится только в форме НСО3</t>
  </si>
  <si>
    <t>и HSiO3.</t>
  </si>
  <si>
    <t xml:space="preserve">     Так что же,  емкости, посчитанные по вышеприведенной форму-</t>
  </si>
  <si>
    <t>ле, совершенно не правомочны?  Как бы  не  так!  Технологическое</t>
  </si>
  <si>
    <t>назначение понятия обменной емкости заключается в расчете расхо-</t>
  </si>
  <si>
    <t>да щелочи на выработку воды.  А здесь в игру вступает  еще  один</t>
  </si>
  <si>
    <t>категорический соучастник - регенерационный процесс. НСО3 в этом</t>
  </si>
  <si>
    <t>процессе под действием щелочи снова переходит в СО3.  Это  может</t>
  </si>
  <si>
    <t>происходить  в  результате промежуточного ионного обмена НСО3 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</si>
</sst>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d/mm/yyyy"/>
  </numFmts>
  <fonts count="14">
    <font>
      <sz val="12"/>
      <name val="Courier"/>
      <family val="0"/>
    </font>
    <font>
      <sz val="12"/>
      <color indexed="8"/>
      <name val="Courier"/>
      <family val="0"/>
    </font>
    <font>
      <b/>
      <sz val="14"/>
      <color indexed="16"/>
      <name val="Courier"/>
      <family val="3"/>
    </font>
    <font>
      <sz val="12"/>
      <name val="Arial Cyr"/>
      <family val="0"/>
    </font>
    <font>
      <sz val="11.75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vertAlign val="superscript"/>
      <sz val="8"/>
      <name val="Arial Cyr"/>
      <family val="2"/>
    </font>
    <font>
      <sz val="9"/>
      <name val="Courier"/>
      <family val="3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12"/>
      <name val="Courier"/>
      <family val="3"/>
    </font>
    <font>
      <b/>
      <sz val="15"/>
      <color indexed="16"/>
      <name val="Courier"/>
      <family val="3"/>
    </font>
    <font>
      <b/>
      <sz val="12"/>
      <color indexed="16"/>
      <name val="Courier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0" fontId="1" fillId="0" borderId="0" xfId="0" applyFont="1" applyFill="1" applyAlignment="1" applyProtection="1">
      <alignment horizontal="left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 quotePrefix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'01'!$B$91:$I$91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'01'!$B$88:$I$88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'01'!$B$91:$I$91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'01'!$B$93:$I$93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51238778"/>
        <c:axId val="58495819"/>
      </c:scatterChart>
      <c:valAx>
        <c:axId val="5123877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495819"/>
        <c:crosses val="autoZero"/>
        <c:crossBetween val="midCat"/>
        <c:dispUnits/>
      </c:valAx>
      <c:valAx>
        <c:axId val="5849581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2387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'01'!$B$667:$B$701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xVal>
          <c:yVal>
            <c:numRef>
              <c:f>'01'!$C$667:$C$701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'01'!$B$667:$B$701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xVal>
          <c:yVal>
            <c:numRef>
              <c:f>'01'!$D$667:$D$701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1"/>
        </c:ser>
        <c:axId val="42041204"/>
        <c:axId val="42826517"/>
      </c:scatterChart>
      <c:valAx>
        <c:axId val="4204120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826517"/>
        <c:crosses val="autoZero"/>
        <c:crossBetween val="midCat"/>
        <c:dispUnits/>
      </c:valAx>
      <c:valAx>
        <c:axId val="42826517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0412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'01'!$B$347:$B$362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'01'!$C$347:$C$362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'01'!$B$347:$B$362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'01'!$D$347:$D$362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</c:ser>
        <c:axId val="49894334"/>
        <c:axId val="46395823"/>
      </c:scatterChart>
      <c:valAx>
        <c:axId val="4989433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395823"/>
        <c:crosses val="autoZero"/>
        <c:crossBetween val="midCat"/>
        <c:dispUnits/>
        <c:majorUnit val="1000"/>
      </c:valAx>
      <c:valAx>
        <c:axId val="4639582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8943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'01'!$B$385:$B$402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'01'!$C$385:$C$402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'01'!$B$385:$B$402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'01'!$D$385:$D$402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</c:ser>
        <c:axId val="14909224"/>
        <c:axId val="67074153"/>
      </c:scatterChart>
      <c:valAx>
        <c:axId val="1490922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7074153"/>
        <c:crosses val="autoZero"/>
        <c:crossBetween val="midCat"/>
        <c:dispUnits/>
        <c:majorUnit val="2500"/>
      </c:valAx>
      <c:valAx>
        <c:axId val="6707415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9092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'01'!$B$422:$B$434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'01'!$C$422:$C$434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'01'!$B$422:$B$434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'01'!$D$422:$D$434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axId val="66796466"/>
        <c:axId val="64297283"/>
      </c:scatterChart>
      <c:valAx>
        <c:axId val="66796466"/>
        <c:scaling>
          <c:orientation val="minMax"/>
          <c:max val="600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297283"/>
        <c:crosses val="autoZero"/>
        <c:crossBetween val="midCat"/>
        <c:dispUnits/>
        <c:majorUnit val="1000"/>
      </c:valAx>
      <c:valAx>
        <c:axId val="6429728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7964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'01'!$B$440:$B$452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'01'!$C$440:$C$452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'01'!$B$440:$B$452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'01'!$D$440:$D$452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axId val="41804636"/>
        <c:axId val="40697405"/>
      </c:scatterChart>
      <c:valAx>
        <c:axId val="41804636"/>
        <c:scaling>
          <c:orientation val="minMax"/>
          <c:max val="600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697405"/>
        <c:crosses val="autoZero"/>
        <c:crossBetween val="midCat"/>
        <c:dispUnits/>
        <c:majorUnit val="1000"/>
      </c:valAx>
      <c:valAx>
        <c:axId val="4069740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8046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'01'!$B$458:$B$470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'01'!$C$458:$C$470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'01'!$B$458:$B$470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'01'!$D$458:$D$470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axId val="30732326"/>
        <c:axId val="8155479"/>
      </c:scatterChart>
      <c:valAx>
        <c:axId val="30732326"/>
        <c:scaling>
          <c:orientation val="minMax"/>
          <c:max val="600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155479"/>
        <c:crosses val="autoZero"/>
        <c:crossBetween val="midCat"/>
        <c:dispUnits/>
        <c:majorUnit val="1000"/>
      </c:valAx>
      <c:valAx>
        <c:axId val="815547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7323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'01'!$B$491:$B$502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'01'!$C$491:$C$502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'01'!$B$491:$B$502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'01'!$D$491:$D$502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axId val="6290448"/>
        <c:axId val="56614033"/>
      </c:scatterChart>
      <c:valAx>
        <c:axId val="629044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614033"/>
        <c:crosses val="autoZero"/>
        <c:crossBetween val="midCat"/>
        <c:dispUnits/>
      </c:valAx>
      <c:valAx>
        <c:axId val="5661403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904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'01'!$B$511:$B$516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'01'!$D$511:$D$516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'01'!$B$511:$B$516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'01'!$F$511:$F$516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39764250"/>
        <c:axId val="22333931"/>
      </c:scatterChart>
      <c:valAx>
        <c:axId val="3976425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333931"/>
        <c:crosses val="autoZero"/>
        <c:crossBetween val="midCat"/>
        <c:dispUnits/>
        <c:majorUnit val="500"/>
      </c:valAx>
      <c:valAx>
        <c:axId val="2233393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7642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Лист1!$B$59:$B$93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xVal>
          <c:yVal>
            <c:numRef>
              <c:f>Лист1!$C$59:$C$93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1"/>
        </c:ser>
        <c:axId val="66787652"/>
        <c:axId val="64217957"/>
      </c:scatterChart>
      <c:valAx>
        <c:axId val="66787652"/>
        <c:scaling>
          <c:orientation val="minMax"/>
          <c:max val="13"/>
          <c:min val="4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217957"/>
        <c:crosses val="autoZero"/>
        <c:crossBetween val="midCat"/>
        <c:dispUnits/>
        <c:majorUnit val="1"/>
      </c:valAx>
      <c:valAx>
        <c:axId val="6421795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787652"/>
        <c:crosses val="autoZero"/>
        <c:crossBetween val="midCat"/>
        <c:dispUnits/>
        <c:majorUnit val="0.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Лист1!$B$100:$B$128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Лист1!$C$100:$C$128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axId val="41090702"/>
        <c:axId val="34271999"/>
      </c:scatterChart>
      <c:valAx>
        <c:axId val="41090702"/>
        <c:scaling>
          <c:orientation val="minMax"/>
          <c:max val="14"/>
          <c:min val="7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271999"/>
        <c:crosses val="autoZero"/>
        <c:crossBetween val="midCat"/>
        <c:dispUnits/>
        <c:majorUnit val="1"/>
      </c:valAx>
      <c:valAx>
        <c:axId val="3427199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090702"/>
        <c:crosses val="autoZero"/>
        <c:crossBetween val="midCat"/>
        <c:dispUnits/>
        <c:majorUnit val="0.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'01'!$B$118:$I$118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'01'!$B$120:$I$120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'01'!$B$118:$I$118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'01'!$B$134:$I$134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56700324"/>
        <c:axId val="40540869"/>
      </c:scatterChart>
      <c:valAx>
        <c:axId val="5670032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540869"/>
        <c:crosses val="autoZero"/>
        <c:crossBetween val="midCat"/>
        <c:dispUnits/>
        <c:majorUnit val="500"/>
      </c:valAx>
      <c:valAx>
        <c:axId val="4054086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7003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Лист1!$B$181:$L$181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Лист1!$B$182:$L$182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40012536"/>
        <c:axId val="24568505"/>
      </c:scatterChart>
      <c:valAx>
        <c:axId val="4001253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568505"/>
        <c:crosses val="autoZero"/>
        <c:crossBetween val="midCat"/>
        <c:dispUnits/>
      </c:valAx>
      <c:valAx>
        <c:axId val="24568505"/>
        <c:scaling>
          <c:orientation val="minMax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0125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Лист1!$B$225:$I$225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Лист1!$B$226:$I$226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19789954"/>
        <c:axId val="43891859"/>
      </c:scatterChart>
      <c:valAx>
        <c:axId val="1978995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891859"/>
        <c:crosses val="autoZero"/>
        <c:crossBetween val="midCat"/>
        <c:dispUnits/>
        <c:majorUnit val="0.2"/>
      </c:valAx>
      <c:valAx>
        <c:axId val="43891859"/>
        <c:scaling>
          <c:orientation val="minMax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7899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'01'!$B$149:$E$149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'01'!$B$151:$E$151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'01'!$B$149:$E$149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'01'!$B$165:$E$165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29323502"/>
        <c:axId val="62584927"/>
      </c:scatterChart>
      <c:valAx>
        <c:axId val="2932350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584927"/>
        <c:crosses val="autoZero"/>
        <c:crossBetween val="midCat"/>
        <c:dispUnits/>
      </c:valAx>
      <c:valAx>
        <c:axId val="62584927"/>
        <c:scaling>
          <c:orientation val="minMax"/>
          <c:min val="0.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3235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'01'!$B$170:$E$170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'01'!$B$172:$E$172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'01'!$B$170:$E$170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'01'!$B$186:$E$186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26393432"/>
        <c:axId val="36214297"/>
      </c:scatterChart>
      <c:valAx>
        <c:axId val="2639343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214297"/>
        <c:crosses val="autoZero"/>
        <c:crossBetween val="midCat"/>
        <c:dispUnits/>
      </c:valAx>
      <c:valAx>
        <c:axId val="36214297"/>
        <c:scaling>
          <c:orientation val="minMax"/>
          <c:min val="0.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3934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'01'!$B$218:$G$218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'01'!$B$220:$G$220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'01'!$B$218:$G$218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'01'!$B$232:$G$232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57493218"/>
        <c:axId val="47676915"/>
      </c:scatterChart>
      <c:valAx>
        <c:axId val="5749321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676915"/>
        <c:crosses val="autoZero"/>
        <c:crossBetween val="midCat"/>
        <c:dispUnits/>
      </c:valAx>
      <c:valAx>
        <c:axId val="4767691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4932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'01'!$B$237:$F$237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'01'!$B$239:$F$239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'01'!$B$237:$F$237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'01'!$B$252:$F$252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26439052"/>
        <c:axId val="36624877"/>
      </c:scatterChart>
      <c:valAx>
        <c:axId val="2643905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624877"/>
        <c:crosses val="autoZero"/>
        <c:crossBetween val="midCat"/>
        <c:dispUnits/>
      </c:valAx>
      <c:valAx>
        <c:axId val="3662487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4390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'01'!$B$256:$M$256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'01'!$B$257:$M$257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'01'!$B$256:$M$256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'01'!$B$259:$M$259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axId val="61188438"/>
        <c:axId val="13825031"/>
      </c:scatterChart>
      <c:valAx>
        <c:axId val="6118843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825031"/>
        <c:crosses val="autoZero"/>
        <c:crossBetween val="midCat"/>
        <c:dispUnits/>
        <c:majorUnit val="1"/>
      </c:valAx>
      <c:valAx>
        <c:axId val="1382503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1884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'01'!$B$256:$M$256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'01'!$B$257:$M$257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'01'!$B$256:$M$256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'01'!$B$273:$M$273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axId val="57316416"/>
        <c:axId val="46085697"/>
      </c:scatterChart>
      <c:valAx>
        <c:axId val="5731641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085697"/>
        <c:crosses val="autoZero"/>
        <c:crossBetween val="midCat"/>
        <c:dispUnits/>
        <c:majorUnit val="1"/>
      </c:valAx>
      <c:valAx>
        <c:axId val="4608569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3164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'01'!$B$296:$E$296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'01'!$B$297:$E$297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'01'!$B$296:$E$296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'01'!$B$301:$E$301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12118090"/>
        <c:axId val="41953947"/>
      </c:scatterChart>
      <c:valAx>
        <c:axId val="1211809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953947"/>
        <c:crosses val="autoZero"/>
        <c:crossBetween val="midCat"/>
        <c:dispUnits/>
        <c:majorUnit val="1000"/>
      </c:valAx>
      <c:valAx>
        <c:axId val="4195394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1180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0.1435</cdr:x>
      <cdr:y>0</cdr:y>
    </cdr:from>
    <cdr:to>
      <cdr:x>0.19725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0"/>
          <a:ext cx="2095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d </a:t>
          </a:r>
        </a:p>
      </cdr:txBody>
    </cdr:sp>
  </cdr:relSizeAnchor>
  <cdr:relSizeAnchor xmlns:cdr="http://schemas.openxmlformats.org/drawingml/2006/chartDrawing">
    <cdr:from>
      <cdr:x>0.78975</cdr:x>
      <cdr:y>0.82725</cdr:y>
    </cdr:from>
    <cdr:to>
      <cdr:x>0.85225</cdr:x>
      <cdr:y>0.94225</cdr:y>
    </cdr:to>
    <cdr:sp>
      <cdr:nvSpPr>
        <cdr:cNvPr id="2" name="TextBox 2"/>
        <cdr:cNvSpPr txBox="1">
          <a:spLocks noChangeArrowheads="1"/>
        </cdr:cNvSpPr>
      </cdr:nvSpPr>
      <cdr:spPr>
        <a:xfrm>
          <a:off x="3114675" y="1571625"/>
          <a:ext cx="247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G 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</cdr:x>
      <cdr:y>0</cdr:y>
    </cdr:from>
    <cdr:to>
      <cdr:x>0.1865</cdr:x>
      <cdr:y>0.108</cdr:y>
    </cdr:to>
    <cdr:sp>
      <cdr:nvSpPr>
        <cdr:cNvPr id="1" name="TextBox 1"/>
        <cdr:cNvSpPr txBox="1">
          <a:spLocks noChangeArrowheads="1"/>
        </cdr:cNvSpPr>
      </cdr:nvSpPr>
      <cdr:spPr>
        <a:xfrm>
          <a:off x="581025" y="0"/>
          <a:ext cx="2095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d </a:t>
          </a:r>
        </a:p>
      </cdr:txBody>
    </cdr:sp>
  </cdr:relSizeAnchor>
  <cdr:relSizeAnchor xmlns:cdr="http://schemas.openxmlformats.org/drawingml/2006/chartDrawing">
    <cdr:from>
      <cdr:x>0.83125</cdr:x>
      <cdr:y>0.892</cdr:y>
    </cdr:from>
    <cdr:to>
      <cdr:x>0.888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1800225"/>
          <a:ext cx="238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G 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0.14075</cdr:x>
      <cdr:y>0</cdr:y>
    </cdr:from>
    <cdr:to>
      <cdr:x>0.194</cdr:x>
      <cdr:y>0.11025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0"/>
          <a:ext cx="2095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d </a:t>
          </a:r>
        </a:p>
      </cdr:txBody>
    </cdr:sp>
  </cdr:relSizeAnchor>
  <cdr:relSizeAnchor xmlns:cdr="http://schemas.openxmlformats.org/drawingml/2006/chartDrawing">
    <cdr:from>
      <cdr:x>0.77225</cdr:x>
      <cdr:y>0.87425</cdr:y>
    </cdr:from>
    <cdr:to>
      <cdr:x>0.834</cdr:x>
      <cdr:y>0.98475</cdr:y>
    </cdr:to>
    <cdr:sp>
      <cdr:nvSpPr>
        <cdr:cNvPr id="2" name="TextBox 2"/>
        <cdr:cNvSpPr txBox="1">
          <a:spLocks noChangeArrowheads="1"/>
        </cdr:cNvSpPr>
      </cdr:nvSpPr>
      <cdr:spPr>
        <a:xfrm>
          <a:off x="3048000" y="1724025"/>
          <a:ext cx="247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G 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0.14225</cdr:x>
      <cdr:y>0</cdr:y>
    </cdr:from>
    <cdr:to>
      <cdr:x>0.1885</cdr:x>
      <cdr:y>0.09775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0"/>
          <a:ext cx="161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d </a:t>
          </a:r>
        </a:p>
      </cdr:txBody>
    </cdr:sp>
  </cdr:relSizeAnchor>
  <cdr:relSizeAnchor xmlns:cdr="http://schemas.openxmlformats.org/drawingml/2006/chartDrawing">
    <cdr:from>
      <cdr:x>0.79</cdr:x>
      <cdr:y>0.90225</cdr:y>
    </cdr:from>
    <cdr:to>
      <cdr:x>0.84475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828925" y="1924050"/>
          <a:ext cx="2000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G 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0.1545</cdr:x>
      <cdr:y>0.00475</cdr:y>
    </cdr:from>
    <cdr:to>
      <cdr:x>0.2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9525"/>
          <a:ext cx="161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d </a:t>
          </a:r>
        </a:p>
      </cdr:txBody>
    </cdr:sp>
  </cdr:relSizeAnchor>
  <cdr:relSizeAnchor xmlns:cdr="http://schemas.openxmlformats.org/drawingml/2006/chartDrawing">
    <cdr:from>
      <cdr:x>0.8275</cdr:x>
      <cdr:y>0.90075</cdr:y>
    </cdr:from>
    <cdr:to>
      <cdr:x>0.88175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009900" y="1895475"/>
          <a:ext cx="2000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G 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</cdr:y>
    </cdr:from>
    <cdr:to>
      <cdr:x>0.18825</cdr:x>
      <cdr:y>0.101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0"/>
          <a:ext cx="171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d </a:t>
          </a:r>
        </a:p>
      </cdr:txBody>
    </cdr:sp>
  </cdr:relSizeAnchor>
  <cdr:relSizeAnchor xmlns:cdr="http://schemas.openxmlformats.org/drawingml/2006/chartDrawing">
    <cdr:from>
      <cdr:x>0.831</cdr:x>
      <cdr:y>0.89925</cdr:y>
    </cdr:from>
    <cdr:to>
      <cdr:x>0.8845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038475" y="1857375"/>
          <a:ext cx="2000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G 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</cdr:y>
    </cdr:from>
    <cdr:to>
      <cdr:x>0.2245</cdr:x>
      <cdr:y>0.088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" y="0"/>
          <a:ext cx="152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d </a:t>
          </a:r>
        </a:p>
      </cdr:txBody>
    </cdr:sp>
  </cdr:relSizeAnchor>
  <cdr:relSizeAnchor xmlns:cdr="http://schemas.openxmlformats.org/drawingml/2006/chartDrawing">
    <cdr:from>
      <cdr:x>0.787</cdr:x>
      <cdr:y>0.9015</cdr:y>
    </cdr:from>
    <cdr:to>
      <cdr:x>0.85375</cdr:x>
      <cdr:y>0.9895</cdr:y>
    </cdr:to>
    <cdr:sp>
      <cdr:nvSpPr>
        <cdr:cNvPr id="2" name="TextBox 2"/>
        <cdr:cNvSpPr txBox="1">
          <a:spLocks noChangeArrowheads="1"/>
        </cdr:cNvSpPr>
      </cdr:nvSpPr>
      <cdr:spPr>
        <a:xfrm>
          <a:off x="2085975" y="1733550"/>
          <a:ext cx="1809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 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</cdr:x>
      <cdr:y>0.0105</cdr:y>
    </cdr:from>
    <cdr:to>
      <cdr:x>0.235</cdr:x>
      <cdr:y>0.09975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19050"/>
          <a:ext cx="152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d </a:t>
          </a:r>
        </a:p>
      </cdr:txBody>
    </cdr:sp>
  </cdr:relSizeAnchor>
  <cdr:relSizeAnchor xmlns:cdr="http://schemas.openxmlformats.org/drawingml/2006/chartDrawing">
    <cdr:from>
      <cdr:x>0.81925</cdr:x>
      <cdr:y>0.91075</cdr:y>
    </cdr:from>
    <cdr:to>
      <cdr:x>0.8865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143125" y="1733550"/>
          <a:ext cx="171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 </a:t>
          </a:r>
        </a:p>
      </cdr:txBody>
    </cdr:sp>
  </cdr:relSizeAnchor>
  <cdr:relSizeAnchor xmlns:cdr="http://schemas.openxmlformats.org/drawingml/2006/chartDrawing">
    <cdr:from>
      <cdr:x>0.57975</cdr:x>
      <cdr:y>0.71725</cdr:y>
    </cdr:from>
    <cdr:to>
      <cdr:x>0.79025</cdr:x>
      <cdr:y>0.80625</cdr:y>
    </cdr:to>
    <cdr:sp>
      <cdr:nvSpPr>
        <cdr:cNvPr id="3" name="TextBox 3"/>
        <cdr:cNvSpPr txBox="1">
          <a:spLocks noChangeArrowheads="1"/>
        </cdr:cNvSpPr>
      </cdr:nvSpPr>
      <cdr:spPr>
        <a:xfrm>
          <a:off x="1514475" y="1362075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t=17</a:t>
          </a:r>
          <a:r>
            <a:rPr lang="en-US" cap="none" sz="800" b="0" i="0" u="none" baseline="30000">
              <a:latin typeface="Arial Cyr"/>
              <a:ea typeface="Arial Cyr"/>
              <a:cs typeface="Arial Cyr"/>
            </a:rPr>
            <a:t>o</a:t>
          </a:r>
          <a:r>
            <a:rPr lang="en-US" cap="none" sz="800" b="0" i="0" u="none" baseline="0">
              <a:latin typeface="Arial Cyr"/>
              <a:ea typeface="Arial Cyr"/>
              <a:cs typeface="Arial Cyr"/>
            </a:rPr>
            <a:t>C</a:t>
          </a:r>
        </a:p>
      </cdr:txBody>
    </cdr:sp>
  </cdr:relSizeAnchor>
  <cdr:relSizeAnchor xmlns:cdr="http://schemas.openxmlformats.org/drawingml/2006/chartDrawing">
    <cdr:from>
      <cdr:x>0.57975</cdr:x>
      <cdr:y>0.28775</cdr:y>
    </cdr:from>
    <cdr:to>
      <cdr:x>0.79025</cdr:x>
      <cdr:y>0.377</cdr:y>
    </cdr:to>
    <cdr:sp>
      <cdr:nvSpPr>
        <cdr:cNvPr id="4" name="TextBox 4"/>
        <cdr:cNvSpPr txBox="1">
          <a:spLocks noChangeArrowheads="1"/>
        </cdr:cNvSpPr>
      </cdr:nvSpPr>
      <cdr:spPr>
        <a:xfrm>
          <a:off x="1514475" y="542925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t=40</a:t>
          </a:r>
          <a:r>
            <a:rPr lang="en-US" cap="none" sz="800" b="0" i="0" u="none" baseline="30000">
              <a:latin typeface="Arial Cyr"/>
              <a:ea typeface="Arial Cyr"/>
              <a:cs typeface="Arial Cyr"/>
            </a:rPr>
            <a:t>o</a:t>
          </a:r>
          <a:r>
            <a:rPr lang="en-US" cap="none" sz="800" b="0" i="0" u="none" baseline="0">
              <a:latin typeface="Arial Cyr"/>
              <a:ea typeface="Arial Cyr"/>
              <a:cs typeface="Arial Cyr"/>
            </a:rPr>
            <a:t>C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93</xdr:row>
      <xdr:rowOff>104775</xdr:rowOff>
    </xdr:from>
    <xdr:to>
      <xdr:col>8</xdr:col>
      <xdr:colOff>9525</xdr:colOff>
      <xdr:row>103</xdr:row>
      <xdr:rowOff>104775</xdr:rowOff>
    </xdr:to>
    <xdr:graphicFrame>
      <xdr:nvGraphicFramePr>
        <xdr:cNvPr id="1" name="Chart 2"/>
        <xdr:cNvGraphicFramePr/>
      </xdr:nvGraphicFramePr>
      <xdr:xfrm>
        <a:off x="1238250" y="17935575"/>
        <a:ext cx="395287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120</xdr:row>
      <xdr:rowOff>76200</xdr:rowOff>
    </xdr:from>
    <xdr:to>
      <xdr:col>7</xdr:col>
      <xdr:colOff>123825</xdr:colOff>
      <xdr:row>130</xdr:row>
      <xdr:rowOff>85725</xdr:rowOff>
    </xdr:to>
    <xdr:graphicFrame>
      <xdr:nvGraphicFramePr>
        <xdr:cNvPr id="2" name="Chart 3"/>
        <xdr:cNvGraphicFramePr/>
      </xdr:nvGraphicFramePr>
      <xdr:xfrm>
        <a:off x="704850" y="23050500"/>
        <a:ext cx="39528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114300</xdr:colOff>
      <xdr:row>151</xdr:row>
      <xdr:rowOff>104775</xdr:rowOff>
    </xdr:from>
    <xdr:to>
      <xdr:col>7</xdr:col>
      <xdr:colOff>180975</xdr:colOff>
      <xdr:row>161</xdr:row>
      <xdr:rowOff>104775</xdr:rowOff>
    </xdr:to>
    <xdr:graphicFrame>
      <xdr:nvGraphicFramePr>
        <xdr:cNvPr id="3" name="Chart 4"/>
        <xdr:cNvGraphicFramePr/>
      </xdr:nvGraphicFramePr>
      <xdr:xfrm>
        <a:off x="762000" y="28984575"/>
        <a:ext cx="395287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95250</xdr:colOff>
      <xdr:row>172</xdr:row>
      <xdr:rowOff>38100</xdr:rowOff>
    </xdr:from>
    <xdr:to>
      <xdr:col>7</xdr:col>
      <xdr:colOff>171450</xdr:colOff>
      <xdr:row>182</xdr:row>
      <xdr:rowOff>47625</xdr:rowOff>
    </xdr:to>
    <xdr:graphicFrame>
      <xdr:nvGraphicFramePr>
        <xdr:cNvPr id="4" name="Chart 5"/>
        <xdr:cNvGraphicFramePr/>
      </xdr:nvGraphicFramePr>
      <xdr:xfrm>
        <a:off x="742950" y="32918400"/>
        <a:ext cx="3962400" cy="191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76200</xdr:colOff>
      <xdr:row>220</xdr:row>
      <xdr:rowOff>28575</xdr:rowOff>
    </xdr:from>
    <xdr:to>
      <xdr:col>7</xdr:col>
      <xdr:colOff>133350</xdr:colOff>
      <xdr:row>230</xdr:row>
      <xdr:rowOff>28575</xdr:rowOff>
    </xdr:to>
    <xdr:graphicFrame>
      <xdr:nvGraphicFramePr>
        <xdr:cNvPr id="5" name="Chart 6"/>
        <xdr:cNvGraphicFramePr/>
      </xdr:nvGraphicFramePr>
      <xdr:xfrm>
        <a:off x="723900" y="42052875"/>
        <a:ext cx="3943350" cy="1905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95250</xdr:colOff>
      <xdr:row>239</xdr:row>
      <xdr:rowOff>19050</xdr:rowOff>
    </xdr:from>
    <xdr:to>
      <xdr:col>7</xdr:col>
      <xdr:colOff>161925</xdr:colOff>
      <xdr:row>249</xdr:row>
      <xdr:rowOff>0</xdr:rowOff>
    </xdr:to>
    <xdr:graphicFrame>
      <xdr:nvGraphicFramePr>
        <xdr:cNvPr id="6" name="Chart 8"/>
        <xdr:cNvGraphicFramePr/>
      </xdr:nvGraphicFramePr>
      <xdr:xfrm>
        <a:off x="742950" y="45662850"/>
        <a:ext cx="3952875" cy="1885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259</xdr:row>
      <xdr:rowOff>47625</xdr:rowOff>
    </xdr:from>
    <xdr:to>
      <xdr:col>7</xdr:col>
      <xdr:colOff>133350</xdr:colOff>
      <xdr:row>269</xdr:row>
      <xdr:rowOff>47625</xdr:rowOff>
    </xdr:to>
    <xdr:graphicFrame>
      <xdr:nvGraphicFramePr>
        <xdr:cNvPr id="7" name="Chart 9"/>
        <xdr:cNvGraphicFramePr/>
      </xdr:nvGraphicFramePr>
      <xdr:xfrm>
        <a:off x="723900" y="49501425"/>
        <a:ext cx="3943350" cy="1905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76200</xdr:colOff>
      <xdr:row>273</xdr:row>
      <xdr:rowOff>66675</xdr:rowOff>
    </xdr:from>
    <xdr:to>
      <xdr:col>7</xdr:col>
      <xdr:colOff>133350</xdr:colOff>
      <xdr:row>283</xdr:row>
      <xdr:rowOff>66675</xdr:rowOff>
    </xdr:to>
    <xdr:graphicFrame>
      <xdr:nvGraphicFramePr>
        <xdr:cNvPr id="8" name="Chart 10"/>
        <xdr:cNvGraphicFramePr/>
      </xdr:nvGraphicFramePr>
      <xdr:xfrm>
        <a:off x="723900" y="52187475"/>
        <a:ext cx="3943350" cy="1905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85725</xdr:colOff>
      <xdr:row>301</xdr:row>
      <xdr:rowOff>38100</xdr:rowOff>
    </xdr:from>
    <xdr:to>
      <xdr:col>7</xdr:col>
      <xdr:colOff>152400</xdr:colOff>
      <xdr:row>312</xdr:row>
      <xdr:rowOff>0</xdr:rowOff>
    </xdr:to>
    <xdr:graphicFrame>
      <xdr:nvGraphicFramePr>
        <xdr:cNvPr id="9" name="Chart 11"/>
        <xdr:cNvGraphicFramePr/>
      </xdr:nvGraphicFramePr>
      <xdr:xfrm>
        <a:off x="733425" y="57492900"/>
        <a:ext cx="3952875" cy="2057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133350</xdr:colOff>
      <xdr:row>666</xdr:row>
      <xdr:rowOff>19050</xdr:rowOff>
    </xdr:from>
    <xdr:to>
      <xdr:col>9</xdr:col>
      <xdr:colOff>923925</xdr:colOff>
      <xdr:row>681</xdr:row>
      <xdr:rowOff>142875</xdr:rowOff>
    </xdr:to>
    <xdr:graphicFrame>
      <xdr:nvGraphicFramePr>
        <xdr:cNvPr id="10" name="Chart 12"/>
        <xdr:cNvGraphicFramePr/>
      </xdr:nvGraphicFramePr>
      <xdr:xfrm>
        <a:off x="2724150" y="127006350"/>
        <a:ext cx="4029075" cy="2981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123825</xdr:colOff>
      <xdr:row>362</xdr:row>
      <xdr:rowOff>19050</xdr:rowOff>
    </xdr:from>
    <xdr:to>
      <xdr:col>7</xdr:col>
      <xdr:colOff>485775</xdr:colOff>
      <xdr:row>372</xdr:row>
      <xdr:rowOff>142875</xdr:rowOff>
    </xdr:to>
    <xdr:graphicFrame>
      <xdr:nvGraphicFramePr>
        <xdr:cNvPr id="11" name="Chart 13"/>
        <xdr:cNvGraphicFramePr/>
      </xdr:nvGraphicFramePr>
      <xdr:xfrm>
        <a:off x="771525" y="69094350"/>
        <a:ext cx="4248150" cy="2028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38100</xdr:colOff>
      <xdr:row>402</xdr:row>
      <xdr:rowOff>57150</xdr:rowOff>
    </xdr:from>
    <xdr:to>
      <xdr:col>7</xdr:col>
      <xdr:colOff>104775</xdr:colOff>
      <xdr:row>412</xdr:row>
      <xdr:rowOff>133350</xdr:rowOff>
    </xdr:to>
    <xdr:graphicFrame>
      <xdr:nvGraphicFramePr>
        <xdr:cNvPr id="12" name="Chart 14"/>
        <xdr:cNvGraphicFramePr/>
      </xdr:nvGraphicFramePr>
      <xdr:xfrm>
        <a:off x="685800" y="76752450"/>
        <a:ext cx="3952875" cy="1981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114300</xdr:colOff>
      <xdr:row>421</xdr:row>
      <xdr:rowOff>76200</xdr:rowOff>
    </xdr:from>
    <xdr:to>
      <xdr:col>9</xdr:col>
      <xdr:colOff>466725</xdr:colOff>
      <xdr:row>432</xdr:row>
      <xdr:rowOff>114300</xdr:rowOff>
    </xdr:to>
    <xdr:graphicFrame>
      <xdr:nvGraphicFramePr>
        <xdr:cNvPr id="13" name="Chart 15"/>
        <xdr:cNvGraphicFramePr/>
      </xdr:nvGraphicFramePr>
      <xdr:xfrm>
        <a:off x="2705100" y="80391000"/>
        <a:ext cx="3590925" cy="2133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104775</xdr:colOff>
      <xdr:row>439</xdr:row>
      <xdr:rowOff>114300</xdr:rowOff>
    </xdr:from>
    <xdr:to>
      <xdr:col>9</xdr:col>
      <xdr:colOff>504825</xdr:colOff>
      <xdr:row>450</xdr:row>
      <xdr:rowOff>123825</xdr:rowOff>
    </xdr:to>
    <xdr:graphicFrame>
      <xdr:nvGraphicFramePr>
        <xdr:cNvPr id="14" name="Chart 16"/>
        <xdr:cNvGraphicFramePr/>
      </xdr:nvGraphicFramePr>
      <xdr:xfrm>
        <a:off x="2695575" y="83858100"/>
        <a:ext cx="3638550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114300</xdr:colOff>
      <xdr:row>457</xdr:row>
      <xdr:rowOff>66675</xdr:rowOff>
    </xdr:from>
    <xdr:to>
      <xdr:col>9</xdr:col>
      <xdr:colOff>542925</xdr:colOff>
      <xdr:row>468</xdr:row>
      <xdr:rowOff>38100</xdr:rowOff>
    </xdr:to>
    <xdr:graphicFrame>
      <xdr:nvGraphicFramePr>
        <xdr:cNvPr id="15" name="Chart 17"/>
        <xdr:cNvGraphicFramePr/>
      </xdr:nvGraphicFramePr>
      <xdr:xfrm>
        <a:off x="2705100" y="87239475"/>
        <a:ext cx="3667125" cy="2066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28575</xdr:colOff>
      <xdr:row>492</xdr:row>
      <xdr:rowOff>19050</xdr:rowOff>
    </xdr:from>
    <xdr:to>
      <xdr:col>9</xdr:col>
      <xdr:colOff>742950</xdr:colOff>
      <xdr:row>502</xdr:row>
      <xdr:rowOff>38100</xdr:rowOff>
    </xdr:to>
    <xdr:graphicFrame>
      <xdr:nvGraphicFramePr>
        <xdr:cNvPr id="16" name="Chart 18"/>
        <xdr:cNvGraphicFramePr/>
      </xdr:nvGraphicFramePr>
      <xdr:xfrm>
        <a:off x="3914775" y="93859350"/>
        <a:ext cx="2657475" cy="19240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</xdr:col>
      <xdr:colOff>152400</xdr:colOff>
      <xdr:row>507</xdr:row>
      <xdr:rowOff>28575</xdr:rowOff>
    </xdr:from>
    <xdr:to>
      <xdr:col>9</xdr:col>
      <xdr:colOff>828675</xdr:colOff>
      <xdr:row>517</xdr:row>
      <xdr:rowOff>28575</xdr:rowOff>
    </xdr:to>
    <xdr:graphicFrame>
      <xdr:nvGraphicFramePr>
        <xdr:cNvPr id="17" name="Chart 19"/>
        <xdr:cNvGraphicFramePr/>
      </xdr:nvGraphicFramePr>
      <xdr:xfrm>
        <a:off x="4038600" y="96726375"/>
        <a:ext cx="2619375" cy="19050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</cdr:x>
      <cdr:y>0</cdr:y>
    </cdr:from>
    <cdr:to>
      <cdr:x>0.181</cdr:x>
      <cdr:y>0.064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0"/>
          <a:ext cx="2190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a</a:t>
          </a:r>
        </a:p>
      </cdr:txBody>
    </cdr:sp>
  </cdr:relSizeAnchor>
  <cdr:relSizeAnchor xmlns:cdr="http://schemas.openxmlformats.org/drawingml/2006/chartDrawing">
    <cdr:from>
      <cdr:x>0.9555</cdr:x>
      <cdr:y>0.895</cdr:y>
    </cdr:from>
    <cdr:to>
      <cdr:x>0.988</cdr:x>
      <cdr:y>0.959</cdr:y>
    </cdr:to>
    <cdr:sp>
      <cdr:nvSpPr>
        <cdr:cNvPr id="2" name="TextBox 3"/>
        <cdr:cNvSpPr txBox="1">
          <a:spLocks noChangeArrowheads="1"/>
        </cdr:cNvSpPr>
      </cdr:nvSpPr>
      <cdr:spPr>
        <a:xfrm>
          <a:off x="3962400" y="3000375"/>
          <a:ext cx="133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pH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0.15425</cdr:x>
      <cdr:y>0</cdr:y>
    </cdr:from>
    <cdr:to>
      <cdr:x>0.209</cdr:x>
      <cdr:y>0.064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" y="0"/>
          <a:ext cx="2286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a</a:t>
          </a:r>
        </a:p>
      </cdr:txBody>
    </cdr:sp>
  </cdr:relSizeAnchor>
  <cdr:relSizeAnchor xmlns:cdr="http://schemas.openxmlformats.org/drawingml/2006/chartDrawing">
    <cdr:from>
      <cdr:x>0.9555</cdr:x>
      <cdr:y>0.8925</cdr:y>
    </cdr:from>
    <cdr:to>
      <cdr:x>0.988</cdr:x>
      <cdr:y>0.95675</cdr:y>
    </cdr:to>
    <cdr:sp>
      <cdr:nvSpPr>
        <cdr:cNvPr id="2" name="TextBox 3"/>
        <cdr:cNvSpPr txBox="1">
          <a:spLocks noChangeArrowheads="1"/>
        </cdr:cNvSpPr>
      </cdr:nvSpPr>
      <cdr:spPr>
        <a:xfrm>
          <a:off x="3971925" y="3000375"/>
          <a:ext cx="133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pH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</cdr:x>
      <cdr:y>0</cdr:y>
    </cdr:from>
    <cdr:to>
      <cdr:x>0.19625</cdr:x>
      <cdr:y>0.11425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0"/>
          <a:ext cx="2095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d </a:t>
          </a:r>
        </a:p>
      </cdr:txBody>
    </cdr:sp>
  </cdr:relSizeAnchor>
  <cdr:relSizeAnchor xmlns:cdr="http://schemas.openxmlformats.org/drawingml/2006/chartDrawing">
    <cdr:from>
      <cdr:x>0.836</cdr:x>
      <cdr:y>0.8855</cdr:y>
    </cdr:from>
    <cdr:to>
      <cdr:x>0.899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295650" y="1685925"/>
          <a:ext cx="247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G 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59</xdr:row>
      <xdr:rowOff>9525</xdr:rowOff>
    </xdr:from>
    <xdr:to>
      <xdr:col>9</xdr:col>
      <xdr:colOff>390525</xdr:colOff>
      <xdr:row>76</xdr:row>
      <xdr:rowOff>123825</xdr:rowOff>
    </xdr:to>
    <xdr:graphicFrame>
      <xdr:nvGraphicFramePr>
        <xdr:cNvPr id="1" name="Chart 1"/>
        <xdr:cNvGraphicFramePr/>
      </xdr:nvGraphicFramePr>
      <xdr:xfrm>
        <a:off x="2066925" y="11268075"/>
        <a:ext cx="41529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104775</xdr:colOff>
      <xdr:row>100</xdr:row>
      <xdr:rowOff>0</xdr:rowOff>
    </xdr:from>
    <xdr:to>
      <xdr:col>9</xdr:col>
      <xdr:colOff>381000</xdr:colOff>
      <xdr:row>117</xdr:row>
      <xdr:rowOff>123825</xdr:rowOff>
    </xdr:to>
    <xdr:graphicFrame>
      <xdr:nvGraphicFramePr>
        <xdr:cNvPr id="2" name="Chart 2"/>
        <xdr:cNvGraphicFramePr/>
      </xdr:nvGraphicFramePr>
      <xdr:xfrm>
        <a:off x="2047875" y="19069050"/>
        <a:ext cx="416242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173</xdr:row>
      <xdr:rowOff>180975</xdr:rowOff>
    </xdr:from>
    <xdr:to>
      <xdr:col>14</xdr:col>
      <xdr:colOff>180975</xdr:colOff>
      <xdr:row>184</xdr:row>
      <xdr:rowOff>0</xdr:rowOff>
    </xdr:to>
    <xdr:graphicFrame>
      <xdr:nvGraphicFramePr>
        <xdr:cNvPr id="3" name="Chart 3"/>
        <xdr:cNvGraphicFramePr/>
      </xdr:nvGraphicFramePr>
      <xdr:xfrm>
        <a:off x="6477000" y="33175575"/>
        <a:ext cx="2771775" cy="1914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628650</xdr:colOff>
      <xdr:row>215</xdr:row>
      <xdr:rowOff>104775</xdr:rowOff>
    </xdr:from>
    <xdr:to>
      <xdr:col>14</xdr:col>
      <xdr:colOff>285750</xdr:colOff>
      <xdr:row>225</xdr:row>
      <xdr:rowOff>114300</xdr:rowOff>
    </xdr:to>
    <xdr:graphicFrame>
      <xdr:nvGraphicFramePr>
        <xdr:cNvPr id="4" name="Chart 4"/>
        <xdr:cNvGraphicFramePr/>
      </xdr:nvGraphicFramePr>
      <xdr:xfrm>
        <a:off x="6457950" y="41100375"/>
        <a:ext cx="2895600" cy="191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</cdr:x>
      <cdr:y>0</cdr:y>
    </cdr:from>
    <cdr:to>
      <cdr:x>0.2115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0"/>
          <a:ext cx="2095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d </a:t>
          </a:r>
        </a:p>
      </cdr:txBody>
    </cdr:sp>
  </cdr:relSizeAnchor>
  <cdr:relSizeAnchor xmlns:cdr="http://schemas.openxmlformats.org/drawingml/2006/chartDrawing">
    <cdr:from>
      <cdr:x>0.793</cdr:x>
      <cdr:y>0.80625</cdr:y>
    </cdr:from>
    <cdr:to>
      <cdr:x>0.8555</cdr:x>
      <cdr:y>0.92125</cdr:y>
    </cdr:to>
    <cdr:sp>
      <cdr:nvSpPr>
        <cdr:cNvPr id="2" name="TextBox 2"/>
        <cdr:cNvSpPr txBox="1">
          <a:spLocks noChangeArrowheads="1"/>
        </cdr:cNvSpPr>
      </cdr:nvSpPr>
      <cdr:spPr>
        <a:xfrm>
          <a:off x="3133725" y="1533525"/>
          <a:ext cx="247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G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0.1575</cdr:x>
      <cdr:y>0</cdr:y>
    </cdr:from>
    <cdr:to>
      <cdr:x>0.21125</cdr:x>
      <cdr:y>0.11425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0"/>
          <a:ext cx="2095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d </a:t>
          </a:r>
        </a:p>
      </cdr:txBody>
    </cdr:sp>
  </cdr:relSizeAnchor>
  <cdr:relSizeAnchor xmlns:cdr="http://schemas.openxmlformats.org/drawingml/2006/chartDrawing">
    <cdr:from>
      <cdr:x>0.79275</cdr:x>
      <cdr:y>0.80725</cdr:y>
    </cdr:from>
    <cdr:to>
      <cdr:x>0.8555</cdr:x>
      <cdr:y>0.92175</cdr:y>
    </cdr:to>
    <cdr:sp>
      <cdr:nvSpPr>
        <cdr:cNvPr id="2" name="TextBox 2"/>
        <cdr:cNvSpPr txBox="1">
          <a:spLocks noChangeArrowheads="1"/>
        </cdr:cNvSpPr>
      </cdr:nvSpPr>
      <cdr:spPr>
        <a:xfrm>
          <a:off x="3133725" y="1543050"/>
          <a:ext cx="247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G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</cdr:x>
      <cdr:y>0</cdr:y>
    </cdr:from>
    <cdr:to>
      <cdr:x>0.21325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" y="0"/>
          <a:ext cx="2000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d </a:t>
          </a:r>
        </a:p>
      </cdr:txBody>
    </cdr:sp>
  </cdr:relSizeAnchor>
  <cdr:relSizeAnchor xmlns:cdr="http://schemas.openxmlformats.org/drawingml/2006/chartDrawing">
    <cdr:from>
      <cdr:x>0.81775</cdr:x>
      <cdr:y>0.87425</cdr:y>
    </cdr:from>
    <cdr:to>
      <cdr:x>0.878</cdr:x>
      <cdr:y>0.98925</cdr:y>
    </cdr:to>
    <cdr:sp>
      <cdr:nvSpPr>
        <cdr:cNvPr id="2" name="TextBox 2"/>
        <cdr:cNvSpPr txBox="1">
          <a:spLocks noChangeArrowheads="1"/>
        </cdr:cNvSpPr>
      </cdr:nvSpPr>
      <cdr:spPr>
        <a:xfrm>
          <a:off x="3219450" y="1657350"/>
          <a:ext cx="238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G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0.174</cdr:x>
      <cdr:y>0</cdr:y>
    </cdr:from>
    <cdr:to>
      <cdr:x>0.22425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" y="0"/>
          <a:ext cx="2000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d </a:t>
          </a:r>
        </a:p>
      </cdr:txBody>
    </cdr:sp>
  </cdr:relSizeAnchor>
  <cdr:relSizeAnchor xmlns:cdr="http://schemas.openxmlformats.org/drawingml/2006/chartDrawing">
    <cdr:from>
      <cdr:x>0.8555</cdr:x>
      <cdr:y>0.88475</cdr:y>
    </cdr:from>
    <cdr:to>
      <cdr:x>0.91475</cdr:x>
      <cdr:y>0.99975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1676400"/>
          <a:ext cx="238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G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0.1535</cdr:x>
      <cdr:y>0</cdr:y>
    </cdr:from>
    <cdr:to>
      <cdr:x>0.20375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0"/>
          <a:ext cx="2000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d </a:t>
          </a:r>
        </a:p>
      </cdr:txBody>
    </cdr:sp>
  </cdr:relSizeAnchor>
  <cdr:relSizeAnchor xmlns:cdr="http://schemas.openxmlformats.org/drawingml/2006/chartDrawing">
    <cdr:from>
      <cdr:x>0.84725</cdr:x>
      <cdr:y>0.84825</cdr:y>
    </cdr:from>
    <cdr:to>
      <cdr:x>0.9065</cdr:x>
      <cdr:y>0.96325</cdr:y>
    </cdr:to>
    <cdr:sp>
      <cdr:nvSpPr>
        <cdr:cNvPr id="2" name="TextBox 2"/>
        <cdr:cNvSpPr txBox="1">
          <a:spLocks noChangeArrowheads="1"/>
        </cdr:cNvSpPr>
      </cdr:nvSpPr>
      <cdr:spPr>
        <a:xfrm>
          <a:off x="3333750" y="1609725"/>
          <a:ext cx="238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G 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0.13775</cdr:x>
      <cdr:y>0</cdr:y>
    </cdr:from>
    <cdr:to>
      <cdr:x>0.4615</cdr:x>
      <cdr:y>0.106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0"/>
          <a:ext cx="1276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Жпр, мкг-экв/кг </a:t>
          </a:r>
        </a:p>
      </cdr:txBody>
    </cdr:sp>
  </cdr:relSizeAnchor>
  <cdr:relSizeAnchor xmlns:cdr="http://schemas.openxmlformats.org/drawingml/2006/chartDrawing">
    <cdr:from>
      <cdr:x>0.69475</cdr:x>
      <cdr:y>0.8935</cdr:y>
    </cdr:from>
    <cdr:to>
      <cdr:x>0.93625</cdr:x>
      <cdr:y>0.99975</cdr:y>
    </cdr:to>
    <cdr:sp>
      <cdr:nvSpPr>
        <cdr:cNvPr id="2" name="TextBox 2"/>
        <cdr:cNvSpPr txBox="1">
          <a:spLocks noChangeArrowheads="1"/>
        </cdr:cNvSpPr>
      </cdr:nvSpPr>
      <cdr:spPr>
        <a:xfrm>
          <a:off x="2743200" y="1828800"/>
          <a:ext cx="9525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G, г-экв/м3 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0.8055</cdr:x>
      <cdr:y>0.92425</cdr:y>
    </cdr:from>
    <cdr:to>
      <cdr:x>0.90375</cdr:x>
      <cdr:y>0.996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0" y="2752725"/>
          <a:ext cx="4000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V, л </a:t>
          </a:r>
        </a:p>
      </cdr:txBody>
    </cdr:sp>
  </cdr:relSizeAnchor>
  <cdr:relSizeAnchor xmlns:cdr="http://schemas.openxmlformats.org/drawingml/2006/chartDrawing">
    <cdr:from>
      <cdr:x>0.115</cdr:x>
      <cdr:y>0</cdr:y>
    </cdr:from>
    <cdr:to>
      <cdr:x>0.42375</cdr:x>
      <cdr:y>0.07175</cdr:y>
    </cdr:to>
    <cdr:sp>
      <cdr:nvSpPr>
        <cdr:cNvPr id="2" name="TextBox 2"/>
        <cdr:cNvSpPr txBox="1">
          <a:spLocks noChangeArrowheads="1"/>
        </cdr:cNvSpPr>
      </cdr:nvSpPr>
      <cdr:spPr>
        <a:xfrm>
          <a:off x="457200" y="0"/>
          <a:ext cx="1247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К и Cl, мг-экв/л </a:t>
          </a:r>
        </a:p>
      </cdr:txBody>
    </cdr:sp>
  </cdr:relSizeAnchor>
  <cdr:relSizeAnchor xmlns:cdr="http://schemas.openxmlformats.org/drawingml/2006/chartDrawing">
    <cdr:from>
      <cdr:x>0.75475</cdr:x>
      <cdr:y>0.12225</cdr:y>
    </cdr:from>
    <cdr:to>
      <cdr:x>0.82975</cdr:x>
      <cdr:y>0.19325</cdr:y>
    </cdr:to>
    <cdr:sp>
      <cdr:nvSpPr>
        <cdr:cNvPr id="3" name="TextBox 3"/>
        <cdr:cNvSpPr txBox="1">
          <a:spLocks noChangeArrowheads="1"/>
        </cdr:cNvSpPr>
      </cdr:nvSpPr>
      <cdr:spPr>
        <a:xfrm>
          <a:off x="3038475" y="361950"/>
          <a:ext cx="304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К </a:t>
          </a:r>
        </a:p>
      </cdr:txBody>
    </cdr:sp>
  </cdr:relSizeAnchor>
  <cdr:relSizeAnchor xmlns:cdr="http://schemas.openxmlformats.org/drawingml/2006/chartDrawing">
    <cdr:from>
      <cdr:x>0.76275</cdr:x>
      <cdr:y>0.375</cdr:y>
    </cdr:from>
    <cdr:to>
      <cdr:x>0.829</cdr:x>
      <cdr:y>0.44675</cdr:y>
    </cdr:to>
    <cdr:sp>
      <cdr:nvSpPr>
        <cdr:cNvPr id="4" name="TextBox 4"/>
        <cdr:cNvSpPr txBox="1">
          <a:spLocks noChangeArrowheads="1"/>
        </cdr:cNvSpPr>
      </cdr:nvSpPr>
      <cdr:spPr>
        <a:xfrm>
          <a:off x="3067050" y="1114425"/>
          <a:ext cx="2667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Cl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PU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is"/>
      <sheetName val="Лист1"/>
      <sheetName val="Лист2"/>
      <sheetName val="Лист3"/>
    </sheetNames>
    <sheetDataSet>
      <sheetData sheetId="1">
        <row r="1089">
          <cell r="B1089">
            <v>0.4</v>
          </cell>
        </row>
        <row r="1090">
          <cell r="B1090">
            <v>0.2</v>
          </cell>
        </row>
        <row r="1091">
          <cell r="B1091">
            <v>2</v>
          </cell>
        </row>
        <row r="1092">
          <cell r="B1092">
            <v>2.5</v>
          </cell>
        </row>
        <row r="1093">
          <cell r="B1093">
            <v>1540</v>
          </cell>
        </row>
        <row r="1094">
          <cell r="B1094">
            <v>28.4</v>
          </cell>
        </row>
        <row r="1095">
          <cell r="B1095">
            <v>200</v>
          </cell>
        </row>
        <row r="1096">
          <cell r="B1096">
            <v>1.9458087928122971</v>
          </cell>
        </row>
        <row r="1097">
          <cell r="B1097">
            <v>0.8672237371785905</v>
          </cell>
        </row>
        <row r="1098">
          <cell r="B1098">
            <v>0.0006914340141286657</v>
          </cell>
        </row>
        <row r="1099">
          <cell r="B1099">
            <v>1559.9247847141605</v>
          </cell>
        </row>
        <row r="1100">
          <cell r="B1100">
            <v>22767.84031891038</v>
          </cell>
        </row>
        <row r="1101">
          <cell r="B1101">
            <v>5294.846585793112</v>
          </cell>
        </row>
        <row r="1102">
          <cell r="B1102">
            <v>2.022192203383997</v>
          </cell>
        </row>
        <row r="1103">
          <cell r="B1103">
            <v>21907.84031891038</v>
          </cell>
        </row>
        <row r="1104">
          <cell r="B1104">
            <v>5094.846585793112</v>
          </cell>
        </row>
        <row r="1105">
          <cell r="B1105">
            <v>1825.1751681307642</v>
          </cell>
        </row>
        <row r="1106">
          <cell r="B1106">
            <v>0.35823947539857864</v>
          </cell>
        </row>
        <row r="1107">
          <cell r="B1107">
            <v>1</v>
          </cell>
        </row>
        <row r="1110">
          <cell r="B1110">
            <v>1.6035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712"/>
  <sheetViews>
    <sheetView workbookViewId="0" topLeftCell="A1">
      <selection activeCell="F2" sqref="F2"/>
    </sheetView>
  </sheetViews>
  <sheetFormatPr defaultColWidth="9.796875" defaultRowHeight="15"/>
  <cols>
    <col min="1" max="9" width="6.796875" style="0" customWidth="1"/>
  </cols>
  <sheetData>
    <row r="1" ht="19.5">
      <c r="A1" s="8" t="s">
        <v>848</v>
      </c>
    </row>
    <row r="3" ht="15">
      <c r="A3" s="1" t="s">
        <v>358</v>
      </c>
    </row>
    <row r="4" ht="15">
      <c r="A4" s="1" t="s">
        <v>359</v>
      </c>
    </row>
    <row r="5" ht="15">
      <c r="A5" s="1" t="s">
        <v>849</v>
      </c>
    </row>
    <row r="6" ht="15">
      <c r="A6" s="1" t="s">
        <v>360</v>
      </c>
    </row>
    <row r="7" ht="15">
      <c r="A7" s="1" t="s">
        <v>361</v>
      </c>
    </row>
    <row r="8" ht="15">
      <c r="A8" s="1" t="s">
        <v>362</v>
      </c>
    </row>
    <row r="9" ht="15">
      <c r="A9" s="1" t="s">
        <v>363</v>
      </c>
    </row>
    <row r="10" ht="15">
      <c r="A10" s="1" t="s">
        <v>364</v>
      </c>
    </row>
    <row r="11" ht="15">
      <c r="A11" s="1" t="s">
        <v>365</v>
      </c>
    </row>
    <row r="12" ht="15">
      <c r="A12" s="1" t="s">
        <v>366</v>
      </c>
    </row>
    <row r="13" ht="15">
      <c r="A13" s="1" t="s">
        <v>367</v>
      </c>
    </row>
    <row r="14" ht="15">
      <c r="A14" s="1" t="s">
        <v>368</v>
      </c>
    </row>
    <row r="15" ht="15">
      <c r="A15" s="1" t="s">
        <v>369</v>
      </c>
    </row>
    <row r="16" ht="15">
      <c r="A16" s="1" t="s">
        <v>370</v>
      </c>
    </row>
    <row r="17" ht="15">
      <c r="A17" s="1" t="s">
        <v>371</v>
      </c>
    </row>
    <row r="18" ht="15">
      <c r="A18" s="1" t="s">
        <v>372</v>
      </c>
    </row>
    <row r="19" ht="15">
      <c r="A19" s="1" t="s">
        <v>850</v>
      </c>
    </row>
    <row r="20" ht="15">
      <c r="A20" s="1" t="s">
        <v>851</v>
      </c>
    </row>
    <row r="21" ht="15">
      <c r="A21" s="1" t="s">
        <v>373</v>
      </c>
    </row>
    <row r="22" ht="15">
      <c r="A22" s="1" t="s">
        <v>374</v>
      </c>
    </row>
    <row r="23" ht="15">
      <c r="A23" s="1" t="s">
        <v>852</v>
      </c>
    </row>
    <row r="24" ht="15">
      <c r="A24" s="1" t="s">
        <v>853</v>
      </c>
    </row>
    <row r="25" ht="15">
      <c r="A25" s="1" t="s">
        <v>375</v>
      </c>
    </row>
    <row r="26" ht="15">
      <c r="A26" s="1" t="s">
        <v>376</v>
      </c>
    </row>
    <row r="27" ht="15">
      <c r="A27" s="1" t="s">
        <v>377</v>
      </c>
    </row>
    <row r="28" ht="15">
      <c r="A28" s="1" t="s">
        <v>378</v>
      </c>
    </row>
    <row r="29" ht="15">
      <c r="A29" s="1" t="s">
        <v>379</v>
      </c>
    </row>
    <row r="30" ht="15">
      <c r="A30" s="1" t="s">
        <v>380</v>
      </c>
    </row>
    <row r="31" ht="15">
      <c r="A31" s="1" t="s">
        <v>381</v>
      </c>
    </row>
    <row r="32" ht="15">
      <c r="A32" s="1" t="s">
        <v>382</v>
      </c>
    </row>
    <row r="33" ht="15">
      <c r="A33" s="1" t="s">
        <v>383</v>
      </c>
    </row>
    <row r="34" ht="15">
      <c r="A34" s="1" t="s">
        <v>384</v>
      </c>
    </row>
    <row r="35" ht="15">
      <c r="A35" s="1" t="s">
        <v>385</v>
      </c>
    </row>
    <row r="36" ht="15">
      <c r="A36" s="1" t="s">
        <v>386</v>
      </c>
    </row>
    <row r="37" ht="15">
      <c r="A37" s="1" t="s">
        <v>387</v>
      </c>
    </row>
    <row r="38" ht="15">
      <c r="A38" s="1" t="s">
        <v>388</v>
      </c>
    </row>
    <row r="39" ht="15">
      <c r="A39" s="1" t="s">
        <v>389</v>
      </c>
    </row>
    <row r="40" ht="15">
      <c r="A40" s="1" t="s">
        <v>390</v>
      </c>
    </row>
    <row r="41" ht="15">
      <c r="A41" s="1" t="s">
        <v>391</v>
      </c>
    </row>
    <row r="42" ht="15">
      <c r="A42" s="1" t="s">
        <v>392</v>
      </c>
    </row>
    <row r="43" ht="15">
      <c r="A43" s="1" t="s">
        <v>393</v>
      </c>
    </row>
    <row r="44" ht="15">
      <c r="A44" s="1" t="s">
        <v>394</v>
      </c>
    </row>
    <row r="45" ht="15">
      <c r="A45" s="1" t="s">
        <v>395</v>
      </c>
    </row>
    <row r="46" ht="15">
      <c r="A46" s="1" t="s">
        <v>396</v>
      </c>
    </row>
    <row r="47" ht="15">
      <c r="A47" s="1" t="s">
        <v>397</v>
      </c>
    </row>
    <row r="48" ht="15">
      <c r="A48" s="1" t="s">
        <v>398</v>
      </c>
    </row>
    <row r="49" ht="15">
      <c r="A49" s="1" t="s">
        <v>399</v>
      </c>
    </row>
    <row r="50" ht="15">
      <c r="A50" s="1" t="s">
        <v>400</v>
      </c>
    </row>
    <row r="51" ht="15">
      <c r="A51" s="1" t="s">
        <v>401</v>
      </c>
    </row>
    <row r="52" ht="15">
      <c r="A52" s="1" t="s">
        <v>402</v>
      </c>
    </row>
    <row r="53" ht="15">
      <c r="A53" s="1" t="s">
        <v>403</v>
      </c>
    </row>
    <row r="54" ht="15">
      <c r="A54" s="1" t="s">
        <v>404</v>
      </c>
    </row>
    <row r="55" ht="15">
      <c r="A55" s="1" t="s">
        <v>405</v>
      </c>
    </row>
    <row r="56" ht="15">
      <c r="A56" s="1" t="s">
        <v>406</v>
      </c>
    </row>
    <row r="57" ht="15">
      <c r="A57" s="1" t="s">
        <v>407</v>
      </c>
    </row>
    <row r="58" ht="15">
      <c r="A58" s="1" t="s">
        <v>408</v>
      </c>
    </row>
    <row r="59" ht="15">
      <c r="A59" s="1" t="s">
        <v>409</v>
      </c>
    </row>
    <row r="60" ht="15">
      <c r="A60" s="1" t="s">
        <v>410</v>
      </c>
    </row>
    <row r="61" ht="15">
      <c r="A61" s="1" t="s">
        <v>411</v>
      </c>
    </row>
    <row r="62" ht="15">
      <c r="A62" s="1" t="s">
        <v>412</v>
      </c>
    </row>
    <row r="63" ht="15">
      <c r="A63" s="1" t="s">
        <v>413</v>
      </c>
    </row>
    <row r="64" ht="15">
      <c r="A64" s="1" t="s">
        <v>414</v>
      </c>
    </row>
    <row r="65" ht="15">
      <c r="A65" s="1" t="s">
        <v>415</v>
      </c>
    </row>
    <row r="66" ht="15">
      <c r="A66" s="1"/>
    </row>
    <row r="67" spans="1:5" ht="19.5">
      <c r="A67" s="9" t="s">
        <v>416</v>
      </c>
      <c r="B67" s="9"/>
      <c r="C67" s="9"/>
      <c r="D67" s="9"/>
      <c r="E67" s="9"/>
    </row>
    <row r="68" ht="15">
      <c r="A68" s="1" t="s">
        <v>417</v>
      </c>
    </row>
    <row r="69" ht="15">
      <c r="A69" s="1" t="s">
        <v>418</v>
      </c>
    </row>
    <row r="70" ht="15">
      <c r="A70" s="1" t="s">
        <v>419</v>
      </c>
    </row>
    <row r="71" ht="15">
      <c r="A71" s="1" t="s">
        <v>420</v>
      </c>
    </row>
    <row r="72" ht="15">
      <c r="A72" s="1" t="s">
        <v>421</v>
      </c>
    </row>
    <row r="73" ht="15">
      <c r="A73" s="1" t="s">
        <v>422</v>
      </c>
    </row>
    <row r="74" ht="15">
      <c r="A74" s="1" t="s">
        <v>423</v>
      </c>
    </row>
    <row r="75" ht="15">
      <c r="A75" s="1" t="s">
        <v>424</v>
      </c>
    </row>
    <row r="76" ht="15">
      <c r="A76" s="1" t="s">
        <v>425</v>
      </c>
    </row>
    <row r="77" ht="15">
      <c r="A77" s="1" t="s">
        <v>426</v>
      </c>
    </row>
    <row r="78" ht="15">
      <c r="A78" s="1" t="s">
        <v>427</v>
      </c>
    </row>
    <row r="79" ht="15">
      <c r="A79" s="1" t="s">
        <v>428</v>
      </c>
    </row>
    <row r="80" ht="15">
      <c r="A80" s="1" t="s">
        <v>429</v>
      </c>
    </row>
    <row r="81" ht="15">
      <c r="A81" s="1" t="s">
        <v>430</v>
      </c>
    </row>
    <row r="82" ht="15">
      <c r="A82" s="1" t="s">
        <v>431</v>
      </c>
    </row>
    <row r="83" ht="15">
      <c r="A83" s="1" t="s">
        <v>432</v>
      </c>
    </row>
    <row r="84" ht="15">
      <c r="A84" s="1" t="s">
        <v>433</v>
      </c>
    </row>
    <row r="85" ht="15">
      <c r="A85" s="1" t="s">
        <v>465</v>
      </c>
    </row>
    <row r="86" ht="15">
      <c r="A86" s="1" t="s">
        <v>466</v>
      </c>
    </row>
    <row r="87" ht="15">
      <c r="A87" s="1" t="s">
        <v>467</v>
      </c>
    </row>
    <row r="88" spans="1:9" ht="15">
      <c r="A88" s="2" t="s">
        <v>468</v>
      </c>
      <c r="B88" s="3">
        <v>2</v>
      </c>
      <c r="C88" s="3">
        <v>3</v>
      </c>
      <c r="D88" s="3">
        <v>4</v>
      </c>
      <c r="E88" s="3">
        <v>5</v>
      </c>
      <c r="F88" s="3">
        <v>6</v>
      </c>
      <c r="G88" s="3">
        <v>7</v>
      </c>
      <c r="H88" s="3">
        <v>8</v>
      </c>
      <c r="I88" s="3">
        <v>10</v>
      </c>
    </row>
    <row r="89" spans="1:9" ht="15">
      <c r="A89" s="2" t="s">
        <v>469</v>
      </c>
      <c r="B89" s="3">
        <v>1000</v>
      </c>
      <c r="C89" s="3">
        <v>1180</v>
      </c>
      <c r="D89" s="3">
        <v>1270</v>
      </c>
      <c r="E89" s="3">
        <v>1340</v>
      </c>
      <c r="F89" s="3">
        <v>1375</v>
      </c>
      <c r="G89" s="3">
        <v>1400</v>
      </c>
      <c r="H89" s="3">
        <v>1415</v>
      </c>
      <c r="I89" s="3">
        <v>1420</v>
      </c>
    </row>
    <row r="90" ht="15">
      <c r="B90" s="1" t="s">
        <v>764</v>
      </c>
    </row>
    <row r="91" spans="1:9" ht="15">
      <c r="A91" s="2" t="s">
        <v>470</v>
      </c>
      <c r="B91" s="3">
        <f aca="true" t="shared" si="0" ref="B91:I91">B88*B89</f>
        <v>2000</v>
      </c>
      <c r="C91" s="3">
        <f t="shared" si="0"/>
        <v>3540</v>
      </c>
      <c r="D91" s="3">
        <f t="shared" si="0"/>
        <v>5080</v>
      </c>
      <c r="E91" s="3">
        <f t="shared" si="0"/>
        <v>6700</v>
      </c>
      <c r="F91" s="3">
        <f t="shared" si="0"/>
        <v>8250</v>
      </c>
      <c r="G91" s="3">
        <f t="shared" si="0"/>
        <v>9800</v>
      </c>
      <c r="H91" s="3">
        <f t="shared" si="0"/>
        <v>11320</v>
      </c>
      <c r="I91" s="3">
        <f t="shared" si="0"/>
        <v>14200</v>
      </c>
    </row>
    <row r="92" ht="15">
      <c r="B92" s="1" t="s">
        <v>765</v>
      </c>
    </row>
    <row r="93" spans="1:9" ht="15">
      <c r="A93" s="2" t="s">
        <v>471</v>
      </c>
      <c r="B93" s="3">
        <f aca="true" t="shared" si="1" ref="B93:I93">0.67+B91/1536</f>
        <v>1.9720833333333334</v>
      </c>
      <c r="C93" s="3">
        <f t="shared" si="1"/>
        <v>2.9746875</v>
      </c>
      <c r="D93" s="3">
        <f t="shared" si="1"/>
        <v>3.9772916666666664</v>
      </c>
      <c r="E93" s="3">
        <f t="shared" si="1"/>
        <v>5.031979166666667</v>
      </c>
      <c r="F93" s="3">
        <f t="shared" si="1"/>
        <v>6.04109375</v>
      </c>
      <c r="G93" s="3">
        <f t="shared" si="1"/>
        <v>7.050208333333333</v>
      </c>
      <c r="H93" s="3">
        <f t="shared" si="1"/>
        <v>8.039791666666668</v>
      </c>
      <c r="I93" s="3">
        <f t="shared" si="1"/>
        <v>9.914791666666666</v>
      </c>
    </row>
    <row r="94" spans="1:9" ht="15">
      <c r="A94" s="2"/>
      <c r="B94" s="3"/>
      <c r="C94" s="3"/>
      <c r="D94" s="3"/>
      <c r="E94" s="3"/>
      <c r="F94" s="3"/>
      <c r="G94" s="3"/>
      <c r="H94" s="3"/>
      <c r="I94" s="3"/>
    </row>
    <row r="95" spans="1:9" ht="15">
      <c r="A95" s="2"/>
      <c r="B95" s="3"/>
      <c r="C95" s="3"/>
      <c r="D95" s="3"/>
      <c r="E95" s="3"/>
      <c r="F95" s="3"/>
      <c r="G95" s="3"/>
      <c r="H95" s="3"/>
      <c r="I95" s="3"/>
    </row>
    <row r="96" spans="1:9" ht="15">
      <c r="A96" s="2"/>
      <c r="B96" s="3"/>
      <c r="C96" s="3"/>
      <c r="D96" s="3"/>
      <c r="E96" s="3"/>
      <c r="F96" s="3"/>
      <c r="G96" s="3"/>
      <c r="H96" s="3"/>
      <c r="I96" s="3"/>
    </row>
    <row r="97" spans="1:9" ht="15">
      <c r="A97" s="2"/>
      <c r="B97" s="3"/>
      <c r="C97" s="3"/>
      <c r="D97" s="3"/>
      <c r="E97" s="3"/>
      <c r="F97" s="3"/>
      <c r="G97" s="3"/>
      <c r="H97" s="3"/>
      <c r="I97" s="3"/>
    </row>
    <row r="98" spans="1:9" ht="15">
      <c r="A98" s="2"/>
      <c r="B98" s="3"/>
      <c r="C98" s="3"/>
      <c r="D98" s="3"/>
      <c r="E98" s="3"/>
      <c r="F98" s="3"/>
      <c r="G98" s="3"/>
      <c r="H98" s="3"/>
      <c r="I98" s="3"/>
    </row>
    <row r="99" spans="1:9" ht="15">
      <c r="A99" s="2"/>
      <c r="B99" s="3"/>
      <c r="C99" s="3"/>
      <c r="D99" s="3"/>
      <c r="E99" s="3"/>
      <c r="F99" s="3"/>
      <c r="G99" s="3"/>
      <c r="H99" s="3"/>
      <c r="I99" s="3"/>
    </row>
    <row r="100" spans="1:9" ht="15">
      <c r="A100" s="2"/>
      <c r="B100" s="3"/>
      <c r="C100" s="3"/>
      <c r="D100" s="3"/>
      <c r="E100" s="3"/>
      <c r="F100" s="3"/>
      <c r="G100" s="3"/>
      <c r="H100" s="3"/>
      <c r="I100" s="3"/>
    </row>
    <row r="101" spans="1:9" ht="15">
      <c r="A101" s="2"/>
      <c r="B101" s="3"/>
      <c r="C101" s="3"/>
      <c r="D101" s="3"/>
      <c r="E101" s="3"/>
      <c r="F101" s="3"/>
      <c r="G101" s="3"/>
      <c r="H101" s="3"/>
      <c r="I101" s="3"/>
    </row>
    <row r="102" spans="1:9" ht="15">
      <c r="A102" s="2"/>
      <c r="B102" s="3"/>
      <c r="C102" s="3"/>
      <c r="D102" s="3"/>
      <c r="E102" s="3"/>
      <c r="F102" s="3"/>
      <c r="G102" s="3"/>
      <c r="H102" s="3"/>
      <c r="I102" s="3"/>
    </row>
    <row r="103" spans="1:9" ht="15">
      <c r="A103" s="2"/>
      <c r="B103" s="3"/>
      <c r="C103" s="3"/>
      <c r="D103" s="3"/>
      <c r="E103" s="3"/>
      <c r="F103" s="3"/>
      <c r="G103" s="3"/>
      <c r="H103" s="3"/>
      <c r="I103" s="3"/>
    </row>
    <row r="104" spans="1:9" ht="15">
      <c r="A104" s="2"/>
      <c r="B104" s="3"/>
      <c r="C104" s="3"/>
      <c r="D104" s="3"/>
      <c r="E104" s="3"/>
      <c r="F104" s="3"/>
      <c r="G104" s="3"/>
      <c r="H104" s="3"/>
      <c r="I104" s="3"/>
    </row>
    <row r="105" ht="15">
      <c r="A105" s="1" t="s">
        <v>472</v>
      </c>
    </row>
    <row r="106" ht="15">
      <c r="A106" s="1" t="s">
        <v>473</v>
      </c>
    </row>
    <row r="107" ht="15">
      <c r="A107" s="1" t="s">
        <v>474</v>
      </c>
    </row>
    <row r="108" ht="15">
      <c r="A108" s="1" t="s">
        <v>475</v>
      </c>
    </row>
    <row r="109" ht="15">
      <c r="A109" s="1" t="s">
        <v>476</v>
      </c>
    </row>
    <row r="110" ht="15">
      <c r="A110" s="1" t="s">
        <v>477</v>
      </c>
    </row>
    <row r="111" ht="15">
      <c r="A111" s="1" t="s">
        <v>478</v>
      </c>
    </row>
    <row r="112" ht="15">
      <c r="A112" s="1" t="s">
        <v>479</v>
      </c>
    </row>
    <row r="113" ht="15">
      <c r="A113" s="1" t="s">
        <v>480</v>
      </c>
    </row>
    <row r="114" ht="15">
      <c r="A114" s="1" t="s">
        <v>481</v>
      </c>
    </row>
    <row r="115" ht="15">
      <c r="A115" s="1" t="s">
        <v>514</v>
      </c>
    </row>
    <row r="116" ht="15">
      <c r="A116" s="1" t="s">
        <v>515</v>
      </c>
    </row>
    <row r="117" spans="1:9" ht="15">
      <c r="A117" s="1" t="s">
        <v>516</v>
      </c>
      <c r="B117" s="3">
        <v>30</v>
      </c>
      <c r="C117" s="3">
        <v>40</v>
      </c>
      <c r="D117" s="3">
        <v>50</v>
      </c>
      <c r="E117" s="3">
        <v>60</v>
      </c>
      <c r="F117" s="3">
        <v>70</v>
      </c>
      <c r="G117" s="3">
        <v>80</v>
      </c>
      <c r="H117" s="3">
        <v>90</v>
      </c>
      <c r="I117" s="3">
        <v>100</v>
      </c>
    </row>
    <row r="118" spans="1:9" ht="15">
      <c r="A118" s="2" t="s">
        <v>470</v>
      </c>
      <c r="B118" s="3">
        <f aca="true" t="shared" si="2" ref="B118:I118">B117*1000/50</f>
        <v>600</v>
      </c>
      <c r="C118" s="3">
        <f t="shared" si="2"/>
        <v>800</v>
      </c>
      <c r="D118" s="3">
        <f t="shared" si="2"/>
        <v>1000</v>
      </c>
      <c r="E118" s="3">
        <f t="shared" si="2"/>
        <v>1200</v>
      </c>
      <c r="F118" s="3">
        <f t="shared" si="2"/>
        <v>1400</v>
      </c>
      <c r="G118" s="3">
        <f t="shared" si="2"/>
        <v>1600</v>
      </c>
      <c r="H118" s="3">
        <f t="shared" si="2"/>
        <v>1800</v>
      </c>
      <c r="I118" s="3">
        <f t="shared" si="2"/>
        <v>2000</v>
      </c>
    </row>
    <row r="119" spans="1:9" ht="15">
      <c r="A119" s="2" t="s">
        <v>469</v>
      </c>
      <c r="B119" s="3">
        <v>420</v>
      </c>
      <c r="C119" s="3">
        <v>500</v>
      </c>
      <c r="D119" s="3">
        <v>590</v>
      </c>
      <c r="E119" s="3">
        <v>665</v>
      </c>
      <c r="F119" s="3">
        <v>720</v>
      </c>
      <c r="G119" s="3">
        <v>755</v>
      </c>
      <c r="H119" s="3">
        <v>780</v>
      </c>
      <c r="I119" s="3">
        <v>800</v>
      </c>
    </row>
    <row r="120" spans="1:9" ht="15">
      <c r="A120" s="2" t="s">
        <v>468</v>
      </c>
      <c r="B120" s="3">
        <f aca="true" t="shared" si="3" ref="B120:I120">B118/B119</f>
        <v>1.4285714285714286</v>
      </c>
      <c r="C120" s="3">
        <f t="shared" si="3"/>
        <v>1.6</v>
      </c>
      <c r="D120" s="3">
        <f t="shared" si="3"/>
        <v>1.694915254237288</v>
      </c>
      <c r="E120" s="3">
        <f t="shared" si="3"/>
        <v>1.8045112781954886</v>
      </c>
      <c r="F120" s="3">
        <f t="shared" si="3"/>
        <v>1.9444444444444444</v>
      </c>
      <c r="G120" s="3">
        <f t="shared" si="3"/>
        <v>2.119205298013245</v>
      </c>
      <c r="H120" s="3">
        <f t="shared" si="3"/>
        <v>2.3076923076923075</v>
      </c>
      <c r="I120" s="3">
        <f t="shared" si="3"/>
        <v>2.5</v>
      </c>
    </row>
    <row r="121" spans="1:9" ht="15">
      <c r="A121" s="2"/>
      <c r="B121" s="3"/>
      <c r="C121" s="3"/>
      <c r="D121" s="3"/>
      <c r="E121" s="3"/>
      <c r="F121" s="3"/>
      <c r="G121" s="3"/>
      <c r="H121" s="3"/>
      <c r="I121" s="3"/>
    </row>
    <row r="122" spans="1:9" ht="15">
      <c r="A122" s="2"/>
      <c r="B122" s="3"/>
      <c r="C122" s="3"/>
      <c r="D122" s="3"/>
      <c r="E122" s="3"/>
      <c r="F122" s="3"/>
      <c r="G122" s="3"/>
      <c r="H122" s="3"/>
      <c r="I122" s="3"/>
    </row>
    <row r="123" spans="1:9" ht="15">
      <c r="A123" s="2"/>
      <c r="B123" s="3"/>
      <c r="C123" s="3"/>
      <c r="D123" s="3"/>
      <c r="E123" s="3"/>
      <c r="F123" s="3"/>
      <c r="G123" s="3"/>
      <c r="H123" s="3"/>
      <c r="I123" s="3"/>
    </row>
    <row r="124" spans="1:9" ht="15">
      <c r="A124" s="2"/>
      <c r="B124" s="3"/>
      <c r="C124" s="3"/>
      <c r="D124" s="3"/>
      <c r="E124" s="3"/>
      <c r="F124" s="3"/>
      <c r="G124" s="3"/>
      <c r="H124" s="3"/>
      <c r="I124" s="3"/>
    </row>
    <row r="125" spans="1:9" ht="15">
      <c r="A125" s="2"/>
      <c r="B125" s="3"/>
      <c r="C125" s="3"/>
      <c r="D125" s="3"/>
      <c r="E125" s="3"/>
      <c r="F125" s="3"/>
      <c r="G125" s="3"/>
      <c r="H125" s="3"/>
      <c r="I125" s="3"/>
    </row>
    <row r="126" spans="1:9" ht="15">
      <c r="A126" s="2"/>
      <c r="B126" s="3"/>
      <c r="C126" s="3"/>
      <c r="D126" s="3"/>
      <c r="E126" s="3"/>
      <c r="F126" s="3"/>
      <c r="G126" s="3"/>
      <c r="H126" s="3"/>
      <c r="I126" s="3"/>
    </row>
    <row r="127" spans="1:9" ht="15">
      <c r="A127" s="2"/>
      <c r="B127" s="3"/>
      <c r="C127" s="3"/>
      <c r="D127" s="3"/>
      <c r="E127" s="3"/>
      <c r="F127" s="3"/>
      <c r="G127" s="3"/>
      <c r="H127" s="3"/>
      <c r="I127" s="3"/>
    </row>
    <row r="128" spans="1:9" ht="15">
      <c r="A128" s="2"/>
      <c r="B128" s="3"/>
      <c r="C128" s="3"/>
      <c r="D128" s="3"/>
      <c r="E128" s="3"/>
      <c r="F128" s="3"/>
      <c r="G128" s="3"/>
      <c r="H128" s="3"/>
      <c r="I128" s="3"/>
    </row>
    <row r="129" spans="1:9" ht="15">
      <c r="A129" s="2"/>
      <c r="B129" s="3"/>
      <c r="C129" s="3"/>
      <c r="D129" s="3"/>
      <c r="E129" s="3"/>
      <c r="F129" s="3"/>
      <c r="G129" s="3"/>
      <c r="H129" s="3"/>
      <c r="I129" s="3"/>
    </row>
    <row r="130" spans="1:9" ht="15">
      <c r="A130" s="2"/>
      <c r="B130" s="3"/>
      <c r="C130" s="3"/>
      <c r="D130" s="3"/>
      <c r="E130" s="3"/>
      <c r="F130" s="3"/>
      <c r="G130" s="3"/>
      <c r="H130" s="3"/>
      <c r="I130" s="3"/>
    </row>
    <row r="131" spans="1:9" ht="15">
      <c r="A131" s="2"/>
      <c r="B131" s="3"/>
      <c r="C131" s="3"/>
      <c r="D131" s="3"/>
      <c r="E131" s="3"/>
      <c r="F131" s="3"/>
      <c r="G131" s="3"/>
      <c r="H131" s="3"/>
      <c r="I131" s="3"/>
    </row>
    <row r="132" ht="15">
      <c r="A132" s="1" t="s">
        <v>517</v>
      </c>
    </row>
    <row r="133" ht="15">
      <c r="A133" s="1" t="s">
        <v>518</v>
      </c>
    </row>
    <row r="134" spans="1:9" ht="15">
      <c r="A134" s="1" t="s">
        <v>519</v>
      </c>
      <c r="B134" s="3">
        <f aca="true" t="shared" si="4" ref="B134:I134">0.64+B118/1078</f>
        <v>1.1965862708719852</v>
      </c>
      <c r="C134" s="3">
        <f t="shared" si="4"/>
        <v>1.3821150278293135</v>
      </c>
      <c r="D134" s="3">
        <f t="shared" si="4"/>
        <v>1.5676437847866418</v>
      </c>
      <c r="E134" s="3">
        <f t="shared" si="4"/>
        <v>1.7531725417439703</v>
      </c>
      <c r="F134" s="3">
        <f t="shared" si="4"/>
        <v>1.9387012987012988</v>
      </c>
      <c r="G134" s="3">
        <f t="shared" si="4"/>
        <v>2.124230055658627</v>
      </c>
      <c r="H134" s="3">
        <f t="shared" si="4"/>
        <v>2.3097588126159554</v>
      </c>
      <c r="I134" s="3">
        <f t="shared" si="4"/>
        <v>2.495287569573284</v>
      </c>
    </row>
    <row r="135" ht="15">
      <c r="A135" s="1" t="s">
        <v>520</v>
      </c>
    </row>
    <row r="136" ht="15">
      <c r="A136" s="1" t="s">
        <v>521</v>
      </c>
    </row>
    <row r="137" ht="15">
      <c r="A137" s="1" t="s">
        <v>522</v>
      </c>
    </row>
    <row r="138" ht="15">
      <c r="A138" s="1" t="s">
        <v>523</v>
      </c>
    </row>
    <row r="139" ht="15">
      <c r="A139" s="1" t="s">
        <v>524</v>
      </c>
    </row>
    <row r="140" ht="15">
      <c r="A140" s="1" t="s">
        <v>525</v>
      </c>
    </row>
    <row r="141" ht="15">
      <c r="A141" s="1" t="s">
        <v>526</v>
      </c>
    </row>
    <row r="142" ht="15">
      <c r="A142" s="1" t="s">
        <v>527</v>
      </c>
    </row>
    <row r="143" ht="15">
      <c r="A143" s="1" t="s">
        <v>528</v>
      </c>
    </row>
    <row r="144" ht="15">
      <c r="A144" s="1" t="s">
        <v>855</v>
      </c>
    </row>
    <row r="145" ht="15">
      <c r="A145" s="1" t="s">
        <v>856</v>
      </c>
    </row>
    <row r="146" ht="15">
      <c r="A146" s="1" t="s">
        <v>529</v>
      </c>
    </row>
    <row r="147" ht="15">
      <c r="A147" s="1" t="s">
        <v>530</v>
      </c>
    </row>
    <row r="148" spans="1:5" ht="15">
      <c r="A148" s="1" t="s">
        <v>516</v>
      </c>
      <c r="B148" s="3">
        <v>25</v>
      </c>
      <c r="C148" s="3">
        <v>50</v>
      </c>
      <c r="D148" s="3">
        <v>75</v>
      </c>
      <c r="E148" s="3">
        <v>100</v>
      </c>
    </row>
    <row r="149" spans="1:5" ht="15">
      <c r="A149" s="2" t="s">
        <v>470</v>
      </c>
      <c r="B149" s="3">
        <f>B148*1000/40</f>
        <v>625</v>
      </c>
      <c r="C149" s="3">
        <f>C148*1000/40</f>
        <v>1250</v>
      </c>
      <c r="D149" s="3">
        <f>D148*1000/40</f>
        <v>1875</v>
      </c>
      <c r="E149" s="3">
        <f>E148*1000/40</f>
        <v>2500</v>
      </c>
    </row>
    <row r="150" spans="1:5" ht="15">
      <c r="A150" s="2" t="s">
        <v>469</v>
      </c>
      <c r="B150" s="3">
        <v>475</v>
      </c>
      <c r="C150" s="3">
        <v>700</v>
      </c>
      <c r="D150" s="3">
        <v>810</v>
      </c>
      <c r="E150" s="3">
        <v>890</v>
      </c>
    </row>
    <row r="151" spans="1:5" ht="15">
      <c r="A151" s="2" t="s">
        <v>468</v>
      </c>
      <c r="B151" s="3">
        <f>B149/B150</f>
        <v>1.3157894736842106</v>
      </c>
      <c r="C151" s="3">
        <f>C149/C150</f>
        <v>1.7857142857142858</v>
      </c>
      <c r="D151" s="3">
        <f>D149/D150</f>
        <v>2.314814814814815</v>
      </c>
      <c r="E151" s="3">
        <f>E149/E150</f>
        <v>2.808988764044944</v>
      </c>
    </row>
    <row r="152" spans="1:5" ht="15">
      <c r="A152" s="2"/>
      <c r="B152" s="3"/>
      <c r="C152" s="3"/>
      <c r="D152" s="3"/>
      <c r="E152" s="3"/>
    </row>
    <row r="153" spans="1:5" ht="15">
      <c r="A153" s="2"/>
      <c r="B153" s="3"/>
      <c r="C153" s="3"/>
      <c r="D153" s="3"/>
      <c r="E153" s="3"/>
    </row>
    <row r="154" spans="1:5" ht="15">
      <c r="A154" s="2"/>
      <c r="B154" s="3"/>
      <c r="C154" s="3"/>
      <c r="D154" s="3"/>
      <c r="E154" s="3"/>
    </row>
    <row r="155" spans="1:5" ht="15">
      <c r="A155" s="2"/>
      <c r="B155" s="3"/>
      <c r="C155" s="3"/>
      <c r="D155" s="3"/>
      <c r="E155" s="3"/>
    </row>
    <row r="156" spans="1:5" ht="15">
      <c r="A156" s="2"/>
      <c r="B156" s="3"/>
      <c r="C156" s="3"/>
      <c r="D156" s="3"/>
      <c r="E156" s="3"/>
    </row>
    <row r="157" spans="1:5" ht="15">
      <c r="A157" s="2"/>
      <c r="B157" s="3"/>
      <c r="C157" s="3"/>
      <c r="D157" s="3"/>
      <c r="E157" s="3"/>
    </row>
    <row r="158" spans="1:5" ht="15">
      <c r="A158" s="2"/>
      <c r="B158" s="3"/>
      <c r="C158" s="3"/>
      <c r="D158" s="3"/>
      <c r="E158" s="3"/>
    </row>
    <row r="159" spans="1:5" ht="15">
      <c r="A159" s="2"/>
      <c r="B159" s="3"/>
      <c r="C159" s="3"/>
      <c r="D159" s="3"/>
      <c r="E159" s="3"/>
    </row>
    <row r="160" spans="1:5" ht="15">
      <c r="A160" s="2"/>
      <c r="B160" s="3"/>
      <c r="C160" s="3"/>
      <c r="D160" s="3"/>
      <c r="E160" s="3"/>
    </row>
    <row r="161" spans="1:5" ht="15">
      <c r="A161" s="2"/>
      <c r="B161" s="3"/>
      <c r="C161" s="3"/>
      <c r="D161" s="3"/>
      <c r="E161" s="3"/>
    </row>
    <row r="162" spans="1:5" ht="15">
      <c r="A162" s="2"/>
      <c r="B162" s="3"/>
      <c r="C162" s="3"/>
      <c r="D162" s="3"/>
      <c r="E162" s="3"/>
    </row>
    <row r="163" ht="15">
      <c r="A163" s="1" t="s">
        <v>531</v>
      </c>
    </row>
    <row r="164" ht="15">
      <c r="A164" s="1" t="s">
        <v>532</v>
      </c>
    </row>
    <row r="165" spans="1:5" ht="15">
      <c r="A165" s="2" t="s">
        <v>471</v>
      </c>
      <c r="B165" s="3">
        <f>0.8+B149/1248</f>
        <v>1.3008012820512822</v>
      </c>
      <c r="C165" s="3">
        <f>0.8+C149/1248</f>
        <v>1.8016025641025641</v>
      </c>
      <c r="D165" s="3">
        <f>0.8+D149/1248</f>
        <v>2.3024038461538465</v>
      </c>
      <c r="E165" s="3">
        <f>0.8+E149/1248</f>
        <v>2.8032051282051285</v>
      </c>
    </row>
    <row r="166" ht="15">
      <c r="A166" s="1" t="s">
        <v>533</v>
      </c>
    </row>
    <row r="167" ht="15">
      <c r="A167" s="1" t="s">
        <v>534</v>
      </c>
    </row>
    <row r="168" ht="15">
      <c r="A168" s="1" t="s">
        <v>857</v>
      </c>
    </row>
    <row r="169" spans="1:5" ht="15">
      <c r="A169" s="1" t="s">
        <v>516</v>
      </c>
      <c r="B169" s="3">
        <v>37.5</v>
      </c>
      <c r="C169" s="3">
        <v>50</v>
      </c>
      <c r="D169" s="3">
        <v>75</v>
      </c>
      <c r="E169" s="3">
        <v>100</v>
      </c>
    </row>
    <row r="170" spans="1:5" ht="15">
      <c r="A170" s="2" t="s">
        <v>470</v>
      </c>
      <c r="B170" s="3">
        <f>B169*1000/40</f>
        <v>937.5</v>
      </c>
      <c r="C170" s="3">
        <f>C169*1000/40</f>
        <v>1250</v>
      </c>
      <c r="D170" s="3">
        <f>D169*1000/40</f>
        <v>1875</v>
      </c>
      <c r="E170" s="3">
        <f>E169*1000/40</f>
        <v>2500</v>
      </c>
    </row>
    <row r="171" spans="1:5" ht="15">
      <c r="A171" s="2" t="s">
        <v>469</v>
      </c>
      <c r="B171" s="3">
        <v>850</v>
      </c>
      <c r="C171" s="3">
        <v>980</v>
      </c>
      <c r="D171" s="3">
        <v>1120</v>
      </c>
      <c r="E171" s="3">
        <v>1210</v>
      </c>
    </row>
    <row r="172" spans="1:5" ht="15">
      <c r="A172" s="2" t="s">
        <v>468</v>
      </c>
      <c r="B172" s="3">
        <f>B170/B171</f>
        <v>1.1029411764705883</v>
      </c>
      <c r="C172" s="3">
        <f>C170/C171</f>
        <v>1.2755102040816326</v>
      </c>
      <c r="D172" s="3">
        <f>D170/D171</f>
        <v>1.6741071428571428</v>
      </c>
      <c r="E172" s="3">
        <f>E170/E171</f>
        <v>2.0661157024793386</v>
      </c>
    </row>
    <row r="173" spans="1:5" ht="15">
      <c r="A173" s="2"/>
      <c r="B173" s="3"/>
      <c r="C173" s="3"/>
      <c r="D173" s="3"/>
      <c r="E173" s="3"/>
    </row>
    <row r="174" spans="1:5" ht="15">
      <c r="A174" s="2"/>
      <c r="B174" s="3"/>
      <c r="C174" s="3"/>
      <c r="D174" s="3"/>
      <c r="E174" s="3"/>
    </row>
    <row r="175" spans="1:5" ht="15">
      <c r="A175" s="2"/>
      <c r="B175" s="3"/>
      <c r="C175" s="3"/>
      <c r="D175" s="3"/>
      <c r="E175" s="3"/>
    </row>
    <row r="176" spans="1:5" ht="15">
      <c r="A176" s="2"/>
      <c r="B176" s="3"/>
      <c r="C176" s="3"/>
      <c r="D176" s="3"/>
      <c r="E176" s="3"/>
    </row>
    <row r="177" spans="1:5" ht="15">
      <c r="A177" s="2"/>
      <c r="B177" s="3"/>
      <c r="C177" s="3"/>
      <c r="D177" s="3"/>
      <c r="E177" s="3"/>
    </row>
    <row r="178" spans="1:5" ht="15">
      <c r="A178" s="2"/>
      <c r="B178" s="3"/>
      <c r="C178" s="3"/>
      <c r="D178" s="3"/>
      <c r="E178" s="3"/>
    </row>
    <row r="179" spans="1:5" ht="15">
      <c r="A179" s="2"/>
      <c r="B179" s="3"/>
      <c r="C179" s="3"/>
      <c r="D179" s="3"/>
      <c r="E179" s="3"/>
    </row>
    <row r="180" spans="1:5" ht="15">
      <c r="A180" s="2"/>
      <c r="B180" s="3"/>
      <c r="C180" s="3"/>
      <c r="D180" s="3"/>
      <c r="E180" s="3"/>
    </row>
    <row r="181" spans="1:5" ht="15">
      <c r="A181" s="2"/>
      <c r="B181" s="3"/>
      <c r="C181" s="3"/>
      <c r="D181" s="3"/>
      <c r="E181" s="3"/>
    </row>
    <row r="182" spans="1:5" ht="15">
      <c r="A182" s="2"/>
      <c r="B182" s="3"/>
      <c r="C182" s="3"/>
      <c r="D182" s="3"/>
      <c r="E182" s="3"/>
    </row>
    <row r="183" spans="1:5" ht="15">
      <c r="A183" s="2"/>
      <c r="B183" s="3"/>
      <c r="C183" s="3"/>
      <c r="D183" s="3"/>
      <c r="E183" s="3"/>
    </row>
    <row r="184" ht="15">
      <c r="A184" s="1" t="s">
        <v>535</v>
      </c>
    </row>
    <row r="185" ht="15">
      <c r="A185" s="1" t="s">
        <v>536</v>
      </c>
    </row>
    <row r="186" spans="1:5" ht="15">
      <c r="A186" s="2" t="s">
        <v>471</v>
      </c>
      <c r="B186" s="3">
        <f>0.51+B170/1611</f>
        <v>1.0919366852886405</v>
      </c>
      <c r="C186" s="3">
        <f>0.51+C170/1611</f>
        <v>1.285915580384854</v>
      </c>
      <c r="D186" s="3">
        <f>0.51+D170/1611</f>
        <v>1.6738733705772812</v>
      </c>
      <c r="E186" s="3">
        <f>0.51+E170/1611</f>
        <v>2.0618311607697084</v>
      </c>
    </row>
    <row r="187" ht="15">
      <c r="A187" s="1" t="s">
        <v>537</v>
      </c>
    </row>
    <row r="188" ht="15">
      <c r="A188" s="1" t="s">
        <v>538</v>
      </c>
    </row>
    <row r="189" ht="15">
      <c r="A189" s="1" t="s">
        <v>539</v>
      </c>
    </row>
    <row r="190" ht="15">
      <c r="A190" s="1" t="s">
        <v>540</v>
      </c>
    </row>
    <row r="191" ht="15">
      <c r="A191" s="1" t="s">
        <v>541</v>
      </c>
    </row>
    <row r="192" ht="15">
      <c r="A192" s="1" t="s">
        <v>542</v>
      </c>
    </row>
    <row r="193" ht="15">
      <c r="A193" s="1" t="s">
        <v>543</v>
      </c>
    </row>
    <row r="194" ht="15">
      <c r="A194" s="1" t="s">
        <v>858</v>
      </c>
    </row>
    <row r="195" ht="15">
      <c r="A195" s="1" t="s">
        <v>544</v>
      </c>
    </row>
    <row r="196" ht="15">
      <c r="A196" s="1" t="s">
        <v>545</v>
      </c>
    </row>
    <row r="197" ht="15">
      <c r="A197" s="1" t="s">
        <v>859</v>
      </c>
    </row>
    <row r="198" ht="15">
      <c r="A198" s="1" t="s">
        <v>860</v>
      </c>
    </row>
    <row r="199" ht="15">
      <c r="A199" s="1" t="s">
        <v>546</v>
      </c>
    </row>
    <row r="200" ht="15">
      <c r="A200" s="1" t="s">
        <v>547</v>
      </c>
    </row>
    <row r="201" ht="15">
      <c r="A201" s="1" t="s">
        <v>548</v>
      </c>
    </row>
    <row r="202" ht="15">
      <c r="A202" s="1" t="s">
        <v>549</v>
      </c>
    </row>
    <row r="203" ht="15">
      <c r="A203" s="1" t="s">
        <v>550</v>
      </c>
    </row>
    <row r="204" ht="15">
      <c r="A204" s="1" t="s">
        <v>551</v>
      </c>
    </row>
    <row r="205" ht="15">
      <c r="A205" s="1" t="s">
        <v>552</v>
      </c>
    </row>
    <row r="206" ht="15">
      <c r="A206" s="1" t="s">
        <v>861</v>
      </c>
    </row>
    <row r="207" ht="15">
      <c r="A207" s="1" t="s">
        <v>553</v>
      </c>
    </row>
    <row r="208" ht="15">
      <c r="A208" s="1" t="s">
        <v>554</v>
      </c>
    </row>
    <row r="209" ht="15">
      <c r="A209" s="1" t="s">
        <v>555</v>
      </c>
    </row>
    <row r="210" ht="15">
      <c r="A210" s="1" t="s">
        <v>556</v>
      </c>
    </row>
    <row r="211" ht="15">
      <c r="A211" s="1" t="s">
        <v>557</v>
      </c>
    </row>
    <row r="212" ht="15">
      <c r="A212" s="1" t="s">
        <v>558</v>
      </c>
    </row>
    <row r="213" ht="15">
      <c r="A213" s="1" t="s">
        <v>559</v>
      </c>
    </row>
    <row r="214" ht="15">
      <c r="A214" s="1" t="s">
        <v>560</v>
      </c>
    </row>
    <row r="215" ht="15">
      <c r="A215" s="1" t="s">
        <v>561</v>
      </c>
    </row>
    <row r="216" ht="15">
      <c r="B216" s="1" t="s">
        <v>766</v>
      </c>
    </row>
    <row r="217" spans="1:7" ht="15">
      <c r="A217" s="1" t="s">
        <v>516</v>
      </c>
      <c r="B217" s="3">
        <v>40</v>
      </c>
      <c r="C217" s="3">
        <v>60</v>
      </c>
      <c r="D217" s="3">
        <v>80</v>
      </c>
      <c r="E217" s="3">
        <v>100</v>
      </c>
      <c r="F217" s="3">
        <v>120</v>
      </c>
      <c r="G217" s="3">
        <v>140</v>
      </c>
    </row>
    <row r="218" spans="1:7" ht="15">
      <c r="A218" s="2" t="s">
        <v>470</v>
      </c>
      <c r="B218" s="3">
        <f aca="true" t="shared" si="5" ref="B218:G218">B217*1000/40</f>
        <v>1000</v>
      </c>
      <c r="C218" s="3">
        <f t="shared" si="5"/>
        <v>1500</v>
      </c>
      <c r="D218" s="3">
        <f t="shared" si="5"/>
        <v>2000</v>
      </c>
      <c r="E218" s="3">
        <f t="shared" si="5"/>
        <v>2500</v>
      </c>
      <c r="F218" s="3">
        <f t="shared" si="5"/>
        <v>3000</v>
      </c>
      <c r="G218" s="3">
        <f t="shared" si="5"/>
        <v>3500</v>
      </c>
    </row>
    <row r="219" spans="1:7" ht="15">
      <c r="A219" s="2" t="s">
        <v>469</v>
      </c>
      <c r="B219" s="3">
        <v>380</v>
      </c>
      <c r="C219" s="3">
        <v>460</v>
      </c>
      <c r="D219" s="3">
        <v>510</v>
      </c>
      <c r="E219" s="3">
        <v>540</v>
      </c>
      <c r="F219" s="3">
        <v>570</v>
      </c>
      <c r="G219" s="3">
        <v>590</v>
      </c>
    </row>
    <row r="220" spans="1:7" ht="15">
      <c r="A220" s="2" t="s">
        <v>468</v>
      </c>
      <c r="B220" s="3">
        <f aca="true" t="shared" si="6" ref="B220:G220">B218/B219</f>
        <v>2.6315789473684212</v>
      </c>
      <c r="C220" s="3">
        <f t="shared" si="6"/>
        <v>3.260869565217391</v>
      </c>
      <c r="D220" s="3">
        <f t="shared" si="6"/>
        <v>3.9215686274509802</v>
      </c>
      <c r="E220" s="3">
        <f t="shared" si="6"/>
        <v>4.62962962962963</v>
      </c>
      <c r="F220" s="3">
        <f t="shared" si="6"/>
        <v>5.2631578947368425</v>
      </c>
      <c r="G220" s="3">
        <f t="shared" si="6"/>
        <v>5.932203389830509</v>
      </c>
    </row>
    <row r="221" spans="1:7" ht="15">
      <c r="A221" s="2"/>
      <c r="B221" s="3"/>
      <c r="C221" s="3"/>
      <c r="D221" s="3"/>
      <c r="E221" s="3"/>
      <c r="F221" s="3"/>
      <c r="G221" s="3"/>
    </row>
    <row r="222" spans="1:7" ht="15">
      <c r="A222" s="2"/>
      <c r="B222" s="3"/>
      <c r="C222" s="3"/>
      <c r="D222" s="3"/>
      <c r="E222" s="3"/>
      <c r="F222" s="3"/>
      <c r="G222" s="3"/>
    </row>
    <row r="223" spans="1:7" ht="15">
      <c r="A223" s="2"/>
      <c r="B223" s="3"/>
      <c r="C223" s="3"/>
      <c r="D223" s="3"/>
      <c r="E223" s="3"/>
      <c r="F223" s="3"/>
      <c r="G223" s="3"/>
    </row>
    <row r="224" spans="1:7" ht="15">
      <c r="A224" s="2"/>
      <c r="B224" s="3"/>
      <c r="C224" s="3"/>
      <c r="D224" s="3"/>
      <c r="E224" s="3"/>
      <c r="F224" s="3"/>
      <c r="G224" s="3"/>
    </row>
    <row r="225" spans="1:7" ht="15">
      <c r="A225" s="2"/>
      <c r="B225" s="3"/>
      <c r="C225" s="3"/>
      <c r="D225" s="3"/>
      <c r="E225" s="3"/>
      <c r="F225" s="3"/>
      <c r="G225" s="3"/>
    </row>
    <row r="226" spans="1:7" ht="15">
      <c r="A226" s="2"/>
      <c r="B226" s="3"/>
      <c r="C226" s="3"/>
      <c r="D226" s="3"/>
      <c r="E226" s="3"/>
      <c r="F226" s="3"/>
      <c r="G226" s="3"/>
    </row>
    <row r="227" spans="1:7" ht="15">
      <c r="A227" s="2"/>
      <c r="B227" s="3"/>
      <c r="C227" s="3"/>
      <c r="D227" s="3"/>
      <c r="E227" s="3"/>
      <c r="F227" s="3"/>
      <c r="G227" s="3"/>
    </row>
    <row r="228" spans="1:7" ht="15">
      <c r="A228" s="2"/>
      <c r="B228" s="3"/>
      <c r="C228" s="3"/>
      <c r="D228" s="3"/>
      <c r="E228" s="3"/>
      <c r="F228" s="3"/>
      <c r="G228" s="3"/>
    </row>
    <row r="229" spans="1:7" ht="15">
      <c r="A229" s="2"/>
      <c r="B229" s="3"/>
      <c r="C229" s="3"/>
      <c r="D229" s="3"/>
      <c r="E229" s="3"/>
      <c r="F229" s="3"/>
      <c r="G229" s="3"/>
    </row>
    <row r="230" spans="1:7" ht="15">
      <c r="A230" s="2"/>
      <c r="B230" s="3"/>
      <c r="C230" s="3"/>
      <c r="D230" s="3"/>
      <c r="E230" s="3"/>
      <c r="F230" s="3"/>
      <c r="G230" s="3"/>
    </row>
    <row r="231" ht="15">
      <c r="A231" s="1" t="s">
        <v>562</v>
      </c>
    </row>
    <row r="232" spans="1:7" ht="15">
      <c r="A232" s="2" t="s">
        <v>471</v>
      </c>
      <c r="B232" s="3">
        <f aca="true" t="shared" si="7" ref="B232:G232">1.3+B218/754</f>
        <v>2.6262599469496024</v>
      </c>
      <c r="C232" s="3">
        <f t="shared" si="7"/>
        <v>3.2893899204244033</v>
      </c>
      <c r="D232" s="3">
        <f t="shared" si="7"/>
        <v>3.952519893899204</v>
      </c>
      <c r="E232" s="3">
        <f t="shared" si="7"/>
        <v>4.615649867374005</v>
      </c>
      <c r="F232" s="3">
        <f t="shared" si="7"/>
        <v>5.278779840848807</v>
      </c>
      <c r="G232" s="3">
        <f t="shared" si="7"/>
        <v>5.9419098143236075</v>
      </c>
    </row>
    <row r="233" ht="15">
      <c r="A233" s="1" t="s">
        <v>563</v>
      </c>
    </row>
    <row r="234" ht="15">
      <c r="A234" s="1" t="s">
        <v>564</v>
      </c>
    </row>
    <row r="235" ht="15">
      <c r="B235" s="1" t="s">
        <v>767</v>
      </c>
    </row>
    <row r="236" spans="1:6" ht="15">
      <c r="A236" s="1" t="s">
        <v>516</v>
      </c>
      <c r="B236" s="3">
        <v>60</v>
      </c>
      <c r="C236" s="3">
        <v>80</v>
      </c>
      <c r="D236" s="3">
        <v>100</v>
      </c>
      <c r="E236" s="3">
        <v>120</v>
      </c>
      <c r="F236" s="3">
        <v>140</v>
      </c>
    </row>
    <row r="237" spans="1:6" ht="15">
      <c r="A237" s="2" t="s">
        <v>470</v>
      </c>
      <c r="B237" s="3">
        <f>B236*1000/40</f>
        <v>1500</v>
      </c>
      <c r="C237" s="3">
        <f>C236*1000/40</f>
        <v>2000</v>
      </c>
      <c r="D237" s="3">
        <f>D236*1000/40</f>
        <v>2500</v>
      </c>
      <c r="E237" s="3">
        <f>E236*1000/40</f>
        <v>3000</v>
      </c>
      <c r="F237" s="3">
        <f>F236*1000/40</f>
        <v>3500</v>
      </c>
    </row>
    <row r="238" spans="1:6" ht="15">
      <c r="A238" s="2" t="s">
        <v>469</v>
      </c>
      <c r="B238" s="3">
        <v>315</v>
      </c>
      <c r="C238" s="3">
        <v>380</v>
      </c>
      <c r="D238" s="3">
        <v>425</v>
      </c>
      <c r="E238" s="3">
        <v>460</v>
      </c>
      <c r="F238" s="3">
        <v>490</v>
      </c>
    </row>
    <row r="239" spans="1:6" ht="15">
      <c r="A239" s="2" t="s">
        <v>468</v>
      </c>
      <c r="B239" s="3">
        <f>B237/B238</f>
        <v>4.761904761904762</v>
      </c>
      <c r="C239" s="3">
        <f>C237/C238</f>
        <v>5.2631578947368425</v>
      </c>
      <c r="D239" s="3">
        <f>D237/D238</f>
        <v>5.882352941176471</v>
      </c>
      <c r="E239" s="3">
        <f>E237/E238</f>
        <v>6.521739130434782</v>
      </c>
      <c r="F239" s="3">
        <f>F237/F238</f>
        <v>7.142857142857143</v>
      </c>
    </row>
    <row r="240" spans="1:6" ht="15">
      <c r="A240" s="2"/>
      <c r="B240" s="3"/>
      <c r="C240" s="3"/>
      <c r="D240" s="3"/>
      <c r="E240" s="3"/>
      <c r="F240" s="3"/>
    </row>
    <row r="241" spans="1:6" ht="15">
      <c r="A241" s="2"/>
      <c r="B241" s="3"/>
      <c r="C241" s="3"/>
      <c r="D241" s="3"/>
      <c r="E241" s="3"/>
      <c r="F241" s="3"/>
    </row>
    <row r="242" spans="1:6" ht="15">
      <c r="A242" s="2"/>
      <c r="B242" s="3"/>
      <c r="C242" s="3"/>
      <c r="D242" s="3"/>
      <c r="E242" s="3"/>
      <c r="F242" s="3"/>
    </row>
    <row r="243" spans="1:6" ht="15">
      <c r="A243" s="2"/>
      <c r="B243" s="3"/>
      <c r="C243" s="3"/>
      <c r="D243" s="3"/>
      <c r="E243" s="3"/>
      <c r="F243" s="3"/>
    </row>
    <row r="244" spans="1:6" ht="15">
      <c r="A244" s="2"/>
      <c r="B244" s="3"/>
      <c r="C244" s="3"/>
      <c r="D244" s="3"/>
      <c r="E244" s="3"/>
      <c r="F244" s="3"/>
    </row>
    <row r="245" spans="1:6" ht="15">
      <c r="A245" s="2"/>
      <c r="B245" s="3"/>
      <c r="C245" s="3"/>
      <c r="D245" s="3"/>
      <c r="E245" s="3"/>
      <c r="F245" s="3"/>
    </row>
    <row r="246" spans="1:6" ht="15">
      <c r="A246" s="2"/>
      <c r="B246" s="3"/>
      <c r="C246" s="3"/>
      <c r="D246" s="3"/>
      <c r="E246" s="3"/>
      <c r="F246" s="3"/>
    </row>
    <row r="247" spans="1:6" ht="15">
      <c r="A247" s="2"/>
      <c r="B247" s="3"/>
      <c r="C247" s="3"/>
      <c r="D247" s="3"/>
      <c r="E247" s="3"/>
      <c r="F247" s="3"/>
    </row>
    <row r="248" spans="1:6" ht="15">
      <c r="A248" s="2"/>
      <c r="B248" s="3"/>
      <c r="C248" s="3"/>
      <c r="D248" s="3"/>
      <c r="E248" s="3"/>
      <c r="F248" s="3"/>
    </row>
    <row r="249" spans="1:6" ht="15">
      <c r="A249" s="2"/>
      <c r="B249" s="3"/>
      <c r="C249" s="3"/>
      <c r="D249" s="3"/>
      <c r="E249" s="3"/>
      <c r="F249" s="3"/>
    </row>
    <row r="250" ht="15">
      <c r="A250" s="1" t="s">
        <v>565</v>
      </c>
    </row>
    <row r="251" ht="15">
      <c r="A251" s="1" t="s">
        <v>566</v>
      </c>
    </row>
    <row r="252" spans="1:6" ht="15">
      <c r="A252" s="2" t="s">
        <v>471</v>
      </c>
      <c r="B252" s="3">
        <f>2.75+B237/796</f>
        <v>4.634422110552764</v>
      </c>
      <c r="C252" s="3">
        <f>2.75+C237/796</f>
        <v>5.2625628140703515</v>
      </c>
      <c r="D252" s="3">
        <f>2.75+D237/796</f>
        <v>5.89070351758794</v>
      </c>
      <c r="E252" s="3">
        <f>2.75+E237/796</f>
        <v>6.518844221105528</v>
      </c>
      <c r="F252" s="3">
        <f>2.75+F237/796</f>
        <v>7.146984924623116</v>
      </c>
    </row>
    <row r="253" ht="15">
      <c r="A253" s="1" t="s">
        <v>567</v>
      </c>
    </row>
    <row r="254" ht="15">
      <c r="A254" s="1" t="s">
        <v>568</v>
      </c>
    </row>
    <row r="255" ht="15">
      <c r="A255" s="1" t="s">
        <v>569</v>
      </c>
    </row>
    <row r="256" spans="1:13" ht="15">
      <c r="A256" s="2" t="s">
        <v>470</v>
      </c>
      <c r="B256" s="3">
        <v>0.05553333333333334</v>
      </c>
      <c r="C256" s="3">
        <v>0.4638666666666667</v>
      </c>
      <c r="D256" s="3">
        <v>0.8722</v>
      </c>
      <c r="E256" s="3">
        <v>1.2805333333333333</v>
      </c>
      <c r="F256" s="3">
        <v>1.6888666666666665</v>
      </c>
      <c r="G256" s="3">
        <v>2.0972</v>
      </c>
      <c r="H256" s="3">
        <v>2.505533333333333</v>
      </c>
      <c r="I256" s="3">
        <v>2.913866666666666</v>
      </c>
      <c r="J256" s="3">
        <v>3.3221999999999996</v>
      </c>
      <c r="K256" s="3">
        <v>3.730533333333333</v>
      </c>
      <c r="L256" s="3">
        <v>4.138866666666666</v>
      </c>
      <c r="M256" s="3">
        <v>4.5472</v>
      </c>
    </row>
    <row r="257" spans="1:13" ht="15">
      <c r="A257" s="2" t="s">
        <v>468</v>
      </c>
      <c r="B257" s="3">
        <v>1.8221875</v>
      </c>
      <c r="C257" s="3">
        <v>2.3963591635916357</v>
      </c>
      <c r="D257" s="3">
        <v>2.9589983844911147</v>
      </c>
      <c r="E257" s="3">
        <v>3.485573558003888</v>
      </c>
      <c r="F257" s="3">
        <v>3.989448818897637</v>
      </c>
      <c r="G257" s="3">
        <v>4.475731707317072</v>
      </c>
      <c r="H257" s="3">
        <v>4.933539615564931</v>
      </c>
      <c r="I257" s="3">
        <v>5.396049382716047</v>
      </c>
      <c r="J257" s="3">
        <v>5.830856665273713</v>
      </c>
      <c r="K257" s="3">
        <v>6.259784258889331</v>
      </c>
      <c r="L257" s="3">
        <v>6.678155973876295</v>
      </c>
      <c r="M257" s="3">
        <v>7.078665678280207</v>
      </c>
    </row>
    <row r="258" ht="15">
      <c r="A258" s="1" t="s">
        <v>570</v>
      </c>
    </row>
    <row r="259" spans="1:13" ht="15">
      <c r="A259" s="2" t="s">
        <v>471</v>
      </c>
      <c r="B259" s="3">
        <f aca="true" t="shared" si="8" ref="B259:M259">1.96+1.16*B256</f>
        <v>2.0244186666666666</v>
      </c>
      <c r="C259" s="3">
        <f t="shared" si="8"/>
        <v>2.498085333333333</v>
      </c>
      <c r="D259" s="3">
        <f t="shared" si="8"/>
        <v>2.971752</v>
      </c>
      <c r="E259" s="3">
        <f t="shared" si="8"/>
        <v>3.4454186666666664</v>
      </c>
      <c r="F259" s="3">
        <f t="shared" si="8"/>
        <v>3.9190853333333333</v>
      </c>
      <c r="G259" s="3">
        <f t="shared" si="8"/>
        <v>4.392752</v>
      </c>
      <c r="H259" s="3">
        <f t="shared" si="8"/>
        <v>4.866418666666666</v>
      </c>
      <c r="I259" s="3">
        <f t="shared" si="8"/>
        <v>5.340085333333333</v>
      </c>
      <c r="J259" s="3">
        <f t="shared" si="8"/>
        <v>5.813751999999999</v>
      </c>
      <c r="K259" s="3">
        <f t="shared" si="8"/>
        <v>6.287418666666666</v>
      </c>
      <c r="L259" s="3">
        <f t="shared" si="8"/>
        <v>6.761085333333332</v>
      </c>
      <c r="M259" s="3">
        <f t="shared" si="8"/>
        <v>7.234751999999999</v>
      </c>
    </row>
    <row r="263" spans="1:13" ht="15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5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5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5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5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5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5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5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5">
      <c r="A271" s="1" t="s">
        <v>571</v>
      </c>
      <c r="J271" s="3"/>
      <c r="K271" s="3"/>
      <c r="L271" s="3"/>
      <c r="M271" s="3"/>
    </row>
    <row r="272" spans="1:13" ht="15">
      <c r="A272" s="1" t="s">
        <v>572</v>
      </c>
      <c r="J272" s="3"/>
      <c r="K272" s="3"/>
      <c r="L272" s="3"/>
      <c r="M272" s="3"/>
    </row>
    <row r="273" spans="1:13" ht="15">
      <c r="A273" s="2" t="s">
        <v>471</v>
      </c>
      <c r="B273" s="3">
        <f aca="true" t="shared" si="9" ref="B273:M273">1.67+1.48*B256^0.86</f>
        <v>1.793190703068922</v>
      </c>
      <c r="C273" s="3">
        <f t="shared" si="9"/>
        <v>2.4344689270922553</v>
      </c>
      <c r="D273" s="3">
        <f t="shared" si="9"/>
        <v>2.985805041935624</v>
      </c>
      <c r="E273" s="3">
        <f t="shared" si="9"/>
        <v>3.5007029403328174</v>
      </c>
      <c r="F273" s="3">
        <f t="shared" si="9"/>
        <v>3.9927032547006105</v>
      </c>
      <c r="G273" s="3">
        <f t="shared" si="9"/>
        <v>4.468156401963043</v>
      </c>
      <c r="H273" s="3">
        <f t="shared" si="9"/>
        <v>4.930737772817606</v>
      </c>
      <c r="I273" s="3">
        <f t="shared" si="9"/>
        <v>5.382834886941849</v>
      </c>
      <c r="J273" s="3">
        <f t="shared" si="9"/>
        <v>5.826118109560238</v>
      </c>
      <c r="K273" s="3">
        <f t="shared" si="9"/>
        <v>6.261818471941914</v>
      </c>
      <c r="L273" s="3">
        <f t="shared" si="9"/>
        <v>6.690878941645928</v>
      </c>
      <c r="M273" s="3">
        <f t="shared" si="9"/>
        <v>7.114043713636693</v>
      </c>
    </row>
    <row r="274" spans="1:13" ht="15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5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5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5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5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5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5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5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5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5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5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ht="15">
      <c r="A285" s="1" t="s">
        <v>573</v>
      </c>
    </row>
    <row r="286" ht="15">
      <c r="D286" s="1" t="s">
        <v>792</v>
      </c>
    </row>
    <row r="287" ht="15">
      <c r="A287" s="1" t="s">
        <v>574</v>
      </c>
    </row>
    <row r="288" ht="15">
      <c r="A288" s="1" t="s">
        <v>575</v>
      </c>
    </row>
    <row r="289" ht="15">
      <c r="C289" s="1" t="s">
        <v>779</v>
      </c>
    </row>
    <row r="290" ht="15">
      <c r="D290" s="1" t="s">
        <v>793</v>
      </c>
    </row>
    <row r="291" ht="15">
      <c r="A291" s="1" t="s">
        <v>576</v>
      </c>
    </row>
    <row r="292" ht="15">
      <c r="A292" s="1" t="s">
        <v>577</v>
      </c>
    </row>
    <row r="293" ht="15">
      <c r="A293" s="1" t="s">
        <v>578</v>
      </c>
    </row>
    <row r="294" ht="15">
      <c r="A294" s="1" t="s">
        <v>579</v>
      </c>
    </row>
    <row r="295" spans="1:5" ht="15">
      <c r="A295" s="2" t="s">
        <v>468</v>
      </c>
      <c r="B295" s="3">
        <v>1</v>
      </c>
      <c r="C295" s="3">
        <v>2</v>
      </c>
      <c r="D295" s="3">
        <v>3</v>
      </c>
      <c r="E295" s="3">
        <v>4</v>
      </c>
    </row>
    <row r="296" spans="1:5" ht="15">
      <c r="A296" s="2" t="s">
        <v>470</v>
      </c>
      <c r="B296" s="3">
        <f>(B295-0.67)*1536</f>
        <v>506.87999999999994</v>
      </c>
      <c r="C296" s="3">
        <f>(C295-0.67)*1536</f>
        <v>2042.88</v>
      </c>
      <c r="D296" s="3">
        <f>(D295-0.67)*1536</f>
        <v>3578.88</v>
      </c>
      <c r="E296" s="3">
        <f>(E295-0.67)*1536</f>
        <v>5114.88</v>
      </c>
    </row>
    <row r="297" spans="1:5" ht="15">
      <c r="A297" s="2" t="s">
        <v>580</v>
      </c>
      <c r="B297" s="3">
        <v>27</v>
      </c>
      <c r="C297" s="3">
        <v>9</v>
      </c>
      <c r="D297" s="3">
        <v>2.5</v>
      </c>
      <c r="E297" s="3">
        <v>0.6</v>
      </c>
    </row>
    <row r="298" ht="15">
      <c r="B298" s="1" t="s">
        <v>768</v>
      </c>
    </row>
    <row r="299" spans="1:5" ht="15">
      <c r="A299" s="2" t="s">
        <v>580</v>
      </c>
      <c r="B299" s="3">
        <f>93.5*EXP(-1.2*B295)</f>
        <v>28.1616588137909</v>
      </c>
      <c r="C299" s="3">
        <f>93.5*EXP(-1.2*C295)</f>
        <v>8.48212863256007</v>
      </c>
      <c r="D299" s="3">
        <f>93.5*EXP(-1.2*D295)</f>
        <v>2.554768048821855</v>
      </c>
      <c r="E299" s="3">
        <f>93.5*EXP(-1.2*E295)</f>
        <v>0.7694813490833728</v>
      </c>
    </row>
    <row r="300" ht="15">
      <c r="B300" s="1" t="s">
        <v>769</v>
      </c>
    </row>
    <row r="301" spans="1:5" ht="15">
      <c r="A301" s="2" t="s">
        <v>580</v>
      </c>
      <c r="B301" s="3">
        <f>41.2*EXP(-0.00076*B296)</f>
        <v>28.028152636620753</v>
      </c>
      <c r="C301" s="3">
        <f>41.2*EXP(-0.00076*C296)</f>
        <v>8.722007735849681</v>
      </c>
      <c r="D301" s="3">
        <f>41.2*EXP(-0.00076*D296)</f>
        <v>2.7141788447671864</v>
      </c>
      <c r="E301" s="3">
        <f>41.2*EXP(-0.00076*E296)</f>
        <v>0.8446182375076832</v>
      </c>
    </row>
    <row r="302" spans="1:5" ht="15">
      <c r="A302" s="2"/>
      <c r="B302" s="3"/>
      <c r="C302" s="3"/>
      <c r="D302" s="3"/>
      <c r="E302" s="3"/>
    </row>
    <row r="303" spans="1:5" ht="15">
      <c r="A303" s="2"/>
      <c r="B303" s="3"/>
      <c r="C303" s="3"/>
      <c r="D303" s="3"/>
      <c r="E303" s="3"/>
    </row>
    <row r="304" spans="1:5" ht="15">
      <c r="A304" s="2"/>
      <c r="B304" s="3"/>
      <c r="C304" s="3"/>
      <c r="D304" s="3"/>
      <c r="E304" s="3"/>
    </row>
    <row r="305" spans="1:5" ht="15">
      <c r="A305" s="2"/>
      <c r="B305" s="3"/>
      <c r="C305" s="3"/>
      <c r="D305" s="3"/>
      <c r="E305" s="3"/>
    </row>
    <row r="306" spans="1:5" ht="15">
      <c r="A306" s="2"/>
      <c r="B306" s="3"/>
      <c r="C306" s="3"/>
      <c r="D306" s="3"/>
      <c r="E306" s="3"/>
    </row>
    <row r="307" spans="1:5" ht="15">
      <c r="A307" s="2"/>
      <c r="B307" s="3"/>
      <c r="C307" s="3"/>
      <c r="D307" s="3"/>
      <c r="E307" s="3"/>
    </row>
    <row r="308" spans="1:5" ht="15">
      <c r="A308" s="2"/>
      <c r="B308" s="3"/>
      <c r="C308" s="3"/>
      <c r="D308" s="3"/>
      <c r="E308" s="3"/>
    </row>
    <row r="309" spans="1:5" ht="15">
      <c r="A309" s="2"/>
      <c r="B309" s="3"/>
      <c r="C309" s="3"/>
      <c r="D309" s="3"/>
      <c r="E309" s="3"/>
    </row>
    <row r="310" spans="1:5" ht="15">
      <c r="A310" s="2"/>
      <c r="B310" s="3"/>
      <c r="C310" s="3"/>
      <c r="D310" s="3"/>
      <c r="E310" s="3"/>
    </row>
    <row r="311" spans="1:5" ht="15">
      <c r="A311" s="2"/>
      <c r="B311" s="3"/>
      <c r="C311" s="3"/>
      <c r="D311" s="3"/>
      <c r="E311" s="3"/>
    </row>
    <row r="312" spans="1:5" ht="15">
      <c r="A312" s="2"/>
      <c r="B312" s="3"/>
      <c r="C312" s="3"/>
      <c r="D312" s="3"/>
      <c r="E312" s="3"/>
    </row>
    <row r="313" ht="15">
      <c r="A313" s="1" t="s">
        <v>581</v>
      </c>
    </row>
    <row r="314" ht="15">
      <c r="A314" s="1" t="s">
        <v>582</v>
      </c>
    </row>
    <row r="315" ht="15">
      <c r="A315" s="1" t="s">
        <v>583</v>
      </c>
    </row>
    <row r="316" ht="15">
      <c r="A316" s="1" t="s">
        <v>584</v>
      </c>
    </row>
    <row r="317" ht="15">
      <c r="A317" s="1" t="s">
        <v>585</v>
      </c>
    </row>
    <row r="318" ht="15">
      <c r="A318" s="1" t="s">
        <v>586</v>
      </c>
    </row>
    <row r="319" ht="15">
      <c r="A319" s="1" t="s">
        <v>587</v>
      </c>
    </row>
    <row r="320" ht="15">
      <c r="A320" s="1" t="s">
        <v>588</v>
      </c>
    </row>
    <row r="321" ht="15">
      <c r="A321" s="1" t="s">
        <v>589</v>
      </c>
    </row>
    <row r="322" ht="15">
      <c r="A322" s="1" t="s">
        <v>590</v>
      </c>
    </row>
    <row r="323" ht="15">
      <c r="A323" s="1" t="s">
        <v>591</v>
      </c>
    </row>
    <row r="324" ht="15">
      <c r="A324" s="1" t="s">
        <v>592</v>
      </c>
    </row>
    <row r="325" ht="15">
      <c r="A325" s="1" t="s">
        <v>593</v>
      </c>
    </row>
    <row r="326" ht="15">
      <c r="A326" s="1" t="s">
        <v>594</v>
      </c>
    </row>
    <row r="327" ht="15">
      <c r="A327" s="1" t="s">
        <v>595</v>
      </c>
    </row>
    <row r="328" ht="15">
      <c r="A328" s="1" t="s">
        <v>596</v>
      </c>
    </row>
    <row r="329" ht="15">
      <c r="A329" s="1" t="s">
        <v>597</v>
      </c>
    </row>
    <row r="330" ht="15">
      <c r="A330" s="1" t="s">
        <v>598</v>
      </c>
    </row>
    <row r="331" ht="15">
      <c r="A331" s="1" t="s">
        <v>599</v>
      </c>
    </row>
    <row r="332" ht="15">
      <c r="A332" s="1" t="s">
        <v>600</v>
      </c>
    </row>
    <row r="333" ht="15">
      <c r="A333" s="1" t="s">
        <v>601</v>
      </c>
    </row>
    <row r="334" ht="15">
      <c r="A334" s="1" t="s">
        <v>602</v>
      </c>
    </row>
    <row r="335" ht="15">
      <c r="A335" s="1" t="s">
        <v>603</v>
      </c>
    </row>
    <row r="336" ht="15">
      <c r="A336" s="1" t="s">
        <v>604</v>
      </c>
    </row>
    <row r="337" ht="15">
      <c r="A337" s="1" t="s">
        <v>605</v>
      </c>
    </row>
    <row r="338" ht="15">
      <c r="A338" s="1" t="s">
        <v>606</v>
      </c>
    </row>
    <row r="340" ht="15">
      <c r="A340" s="1" t="s">
        <v>607</v>
      </c>
    </row>
    <row r="341" spans="1:10" ht="15">
      <c r="A341" s="1" t="s">
        <v>608</v>
      </c>
      <c r="J341" s="4"/>
    </row>
    <row r="342" ht="15">
      <c r="A342" s="1" t="s">
        <v>609</v>
      </c>
    </row>
    <row r="343" spans="1:6" ht="15">
      <c r="A343" s="1" t="s">
        <v>610</v>
      </c>
      <c r="F343" s="4"/>
    </row>
    <row r="344" ht="15">
      <c r="A344" s="1" t="s">
        <v>611</v>
      </c>
    </row>
    <row r="345" ht="15">
      <c r="A345" s="1" t="s">
        <v>612</v>
      </c>
    </row>
    <row r="346" spans="2:7" ht="15">
      <c r="B346" s="2" t="s">
        <v>470</v>
      </c>
      <c r="C346" s="2" t="s">
        <v>468</v>
      </c>
      <c r="D346" s="1" t="s">
        <v>794</v>
      </c>
      <c r="G346" s="1" t="s">
        <v>782</v>
      </c>
    </row>
    <row r="347" spans="2:6" ht="15">
      <c r="B347" s="3">
        <v>6</v>
      </c>
      <c r="C347" s="3">
        <v>1</v>
      </c>
      <c r="F347" s="1" t="s">
        <v>829</v>
      </c>
    </row>
    <row r="348" spans="2:9" ht="15">
      <c r="B348" s="3">
        <v>309</v>
      </c>
      <c r="C348" s="3">
        <v>1</v>
      </c>
      <c r="F348" s="1" t="s">
        <v>830</v>
      </c>
      <c r="I348" s="1" t="s">
        <v>846</v>
      </c>
    </row>
    <row r="349" spans="2:9" ht="15">
      <c r="B349" s="3">
        <v>730</v>
      </c>
      <c r="C349" s="3">
        <v>1.0020590253946466</v>
      </c>
      <c r="F349" s="1" t="s">
        <v>831</v>
      </c>
      <c r="I349" s="1" t="s">
        <v>847</v>
      </c>
    </row>
    <row r="350" spans="2:5" ht="15">
      <c r="B350" s="3">
        <v>1170</v>
      </c>
      <c r="C350" s="3">
        <v>1.0125486802250108</v>
      </c>
      <c r="E350" s="1" t="s">
        <v>806</v>
      </c>
    </row>
    <row r="351" spans="2:5" ht="15">
      <c r="B351" s="3">
        <v>1633</v>
      </c>
      <c r="C351" s="3">
        <v>1.0934047539337128</v>
      </c>
      <c r="D351" s="3">
        <f aca="true" t="shared" si="10" ref="D351:D362">0.33+B351/2370</f>
        <v>1.019029535864979</v>
      </c>
      <c r="E351" s="1" t="s">
        <v>807</v>
      </c>
    </row>
    <row r="352" spans="2:5" ht="15">
      <c r="B352" s="3">
        <v>2105</v>
      </c>
      <c r="C352" s="3">
        <v>1.2451937296657793</v>
      </c>
      <c r="D352" s="3">
        <f t="shared" si="10"/>
        <v>1.2181856540084388</v>
      </c>
      <c r="E352" s="1" t="s">
        <v>808</v>
      </c>
    </row>
    <row r="353" spans="2:5" ht="15">
      <c r="B353" s="3">
        <v>2585.5</v>
      </c>
      <c r="C353" s="3">
        <v>1.4237334801762114</v>
      </c>
      <c r="D353" s="3">
        <f t="shared" si="10"/>
        <v>1.4209282700421941</v>
      </c>
      <c r="E353" s="1" t="s">
        <v>809</v>
      </c>
    </row>
    <row r="354" spans="2:6" ht="15">
      <c r="B354" s="3">
        <v>3070</v>
      </c>
      <c r="C354" s="3">
        <v>1.615364377795317</v>
      </c>
      <c r="D354" s="3">
        <f t="shared" si="10"/>
        <v>1.6253586497890296</v>
      </c>
      <c r="F354" s="1" t="s">
        <v>832</v>
      </c>
    </row>
    <row r="355" spans="2:5" ht="15">
      <c r="B355" s="3">
        <v>3554</v>
      </c>
      <c r="C355" s="3">
        <v>1.8160449667858969</v>
      </c>
      <c r="D355" s="3">
        <f t="shared" si="10"/>
        <v>1.82957805907173</v>
      </c>
      <c r="E355" s="1" t="s">
        <v>810</v>
      </c>
    </row>
    <row r="356" spans="2:5" ht="15">
      <c r="B356" s="3">
        <v>4045</v>
      </c>
      <c r="C356" s="3">
        <v>2.0245245245245247</v>
      </c>
      <c r="D356" s="3">
        <f t="shared" si="10"/>
        <v>2.0367510548523207</v>
      </c>
      <c r="E356" s="1" t="s">
        <v>811</v>
      </c>
    </row>
    <row r="357" spans="2:5" ht="15">
      <c r="B357" s="3">
        <v>4536.5</v>
      </c>
      <c r="C357" s="3">
        <v>2.235279625523528</v>
      </c>
      <c r="D357" s="3">
        <f t="shared" si="10"/>
        <v>2.2441350210970463</v>
      </c>
      <c r="E357" s="1" t="s">
        <v>812</v>
      </c>
    </row>
    <row r="358" spans="2:5" ht="15">
      <c r="B358" s="3">
        <v>5027.5</v>
      </c>
      <c r="C358" s="3">
        <v>2.4458769155923132</v>
      </c>
      <c r="D358" s="3">
        <f t="shared" si="10"/>
        <v>2.451308016877637</v>
      </c>
      <c r="E358" s="1" t="s">
        <v>813</v>
      </c>
    </row>
    <row r="359" spans="2:5" ht="15">
      <c r="B359" s="3">
        <v>5511</v>
      </c>
      <c r="C359" s="3">
        <v>2.6571841851494695</v>
      </c>
      <c r="D359" s="3">
        <f t="shared" si="10"/>
        <v>2.6553164556962026</v>
      </c>
      <c r="E359" s="1" t="s">
        <v>814</v>
      </c>
    </row>
    <row r="360" spans="2:5" ht="15">
      <c r="B360" s="3">
        <v>5906</v>
      </c>
      <c r="C360" s="3">
        <v>2.8339731285988483</v>
      </c>
      <c r="D360" s="3">
        <f t="shared" si="10"/>
        <v>2.821983122362869</v>
      </c>
      <c r="E360" s="1" t="s">
        <v>815</v>
      </c>
    </row>
    <row r="361" spans="2:4" ht="15">
      <c r="B361" s="3">
        <v>5955.5</v>
      </c>
      <c r="C361" s="3">
        <v>2.8515681110845104</v>
      </c>
      <c r="D361" s="3">
        <f t="shared" si="10"/>
        <v>2.8428691983122363</v>
      </c>
    </row>
    <row r="362" spans="2:4" ht="15">
      <c r="B362" s="3">
        <v>5968</v>
      </c>
      <c r="C362" s="3">
        <v>2.8548194211911024</v>
      </c>
      <c r="D362" s="3">
        <f t="shared" si="10"/>
        <v>2.8481434599156117</v>
      </c>
    </row>
    <row r="363" spans="2:5" ht="15">
      <c r="B363" s="3"/>
      <c r="C363" s="3"/>
      <c r="D363" s="3"/>
      <c r="E363" s="1"/>
    </row>
    <row r="364" spans="2:5" ht="15">
      <c r="B364" s="3"/>
      <c r="C364" s="3"/>
      <c r="D364" s="3"/>
      <c r="E364" s="1"/>
    </row>
    <row r="365" spans="2:5" ht="15">
      <c r="B365" s="3"/>
      <c r="C365" s="3"/>
      <c r="D365" s="3"/>
      <c r="E365" s="1"/>
    </row>
    <row r="366" spans="2:5" ht="15">
      <c r="B366" s="3"/>
      <c r="C366" s="3"/>
      <c r="D366" s="3"/>
      <c r="E366" s="1"/>
    </row>
    <row r="367" spans="2:5" ht="15">
      <c r="B367" s="3"/>
      <c r="C367" s="3"/>
      <c r="D367" s="3"/>
      <c r="E367" s="1"/>
    </row>
    <row r="368" spans="2:5" ht="15">
      <c r="B368" s="3"/>
      <c r="C368" s="3"/>
      <c r="D368" s="3"/>
      <c r="E368" s="1"/>
    </row>
    <row r="369" spans="2:5" ht="15">
      <c r="B369" s="3"/>
      <c r="C369" s="3"/>
      <c r="D369" s="3"/>
      <c r="E369" s="1"/>
    </row>
    <row r="370" spans="2:5" ht="15">
      <c r="B370" s="3"/>
      <c r="C370" s="3"/>
      <c r="D370" s="3"/>
      <c r="E370" s="1"/>
    </row>
    <row r="371" spans="2:5" ht="15">
      <c r="B371" s="3"/>
      <c r="C371" s="3"/>
      <c r="D371" s="3"/>
      <c r="E371" s="1"/>
    </row>
    <row r="372" spans="2:5" ht="15">
      <c r="B372" s="3"/>
      <c r="C372" s="3"/>
      <c r="D372" s="3"/>
      <c r="E372" s="1"/>
    </row>
    <row r="373" spans="2:5" ht="15">
      <c r="B373" s="3"/>
      <c r="C373" s="3"/>
      <c r="D373" s="3"/>
      <c r="E373" s="1"/>
    </row>
    <row r="374" spans="2:5" ht="15">
      <c r="B374" s="1" t="s">
        <v>816</v>
      </c>
      <c r="C374" s="3"/>
      <c r="D374" s="3"/>
      <c r="E374" s="1"/>
    </row>
    <row r="375" spans="2:5" ht="15">
      <c r="B375" s="1" t="s">
        <v>817</v>
      </c>
      <c r="C375" s="3"/>
      <c r="D375" s="3"/>
      <c r="E375" s="1"/>
    </row>
    <row r="376" ht="15">
      <c r="A376" s="1" t="s">
        <v>613</v>
      </c>
    </row>
    <row r="377" ht="15">
      <c r="A377" s="1" t="s">
        <v>614</v>
      </c>
    </row>
    <row r="378" ht="15">
      <c r="A378" s="1" t="s">
        <v>615</v>
      </c>
    </row>
    <row r="379" ht="15">
      <c r="A379" s="1" t="s">
        <v>616</v>
      </c>
    </row>
    <row r="380" ht="15">
      <c r="A380" s="1" t="s">
        <v>617</v>
      </c>
    </row>
    <row r="381" ht="15">
      <c r="A381" s="1" t="s">
        <v>862</v>
      </c>
    </row>
    <row r="382" spans="1:6" ht="15">
      <c r="A382" s="1" t="s">
        <v>618</v>
      </c>
      <c r="D382" s="4"/>
      <c r="E382" s="5"/>
      <c r="F382" s="4"/>
    </row>
    <row r="383" ht="15">
      <c r="A383" s="1" t="s">
        <v>619</v>
      </c>
    </row>
    <row r="384" spans="2:5" ht="15">
      <c r="B384" s="2" t="s">
        <v>470</v>
      </c>
      <c r="C384" s="2" t="s">
        <v>468</v>
      </c>
      <c r="E384" s="1" t="s">
        <v>818</v>
      </c>
    </row>
    <row r="385" spans="2:5" ht="15">
      <c r="B385" s="3">
        <v>168</v>
      </c>
      <c r="C385" s="3">
        <v>1</v>
      </c>
      <c r="E385" s="1" t="s">
        <v>819</v>
      </c>
    </row>
    <row r="386" spans="2:5" ht="15">
      <c r="B386" s="3">
        <v>668</v>
      </c>
      <c r="C386" s="3">
        <v>1</v>
      </c>
      <c r="E386" s="1" t="s">
        <v>820</v>
      </c>
    </row>
    <row r="387" spans="2:5" ht="15">
      <c r="B387" s="3">
        <v>1168</v>
      </c>
      <c r="C387" s="3">
        <v>1</v>
      </c>
      <c r="E387" s="1" t="s">
        <v>821</v>
      </c>
    </row>
    <row r="388" spans="2:5" ht="15">
      <c r="B388" s="3">
        <v>1668</v>
      </c>
      <c r="C388" s="3">
        <v>1.0054249547920433</v>
      </c>
      <c r="E388" s="1" t="s">
        <v>822</v>
      </c>
    </row>
    <row r="389" spans="2:5" ht="15">
      <c r="B389" s="3">
        <v>2168</v>
      </c>
      <c r="C389" s="3">
        <v>1.0185576697204604</v>
      </c>
      <c r="E389" s="1" t="s">
        <v>823</v>
      </c>
    </row>
    <row r="390" spans="2:3" ht="15">
      <c r="B390" s="3">
        <v>2668</v>
      </c>
      <c r="C390" s="3">
        <v>1.0530886125912768</v>
      </c>
    </row>
    <row r="391" spans="2:6" ht="15">
      <c r="B391" s="3">
        <v>3168</v>
      </c>
      <c r="C391" s="3">
        <v>1.106338397066527</v>
      </c>
      <c r="F391" s="1" t="s">
        <v>833</v>
      </c>
    </row>
    <row r="392" spans="2:9" ht="15">
      <c r="B392" s="3">
        <v>3668</v>
      </c>
      <c r="C392" s="3">
        <v>1.1857119767253919</v>
      </c>
      <c r="F392" s="1" t="s">
        <v>794</v>
      </c>
      <c r="I392" s="1" t="s">
        <v>846</v>
      </c>
    </row>
    <row r="393" spans="2:9" ht="15">
      <c r="B393" s="3">
        <v>4168</v>
      </c>
      <c r="C393" s="3">
        <v>1.281081911787306</v>
      </c>
      <c r="D393" s="3">
        <f aca="true" t="shared" si="11" ref="D393:D402">0.126+B393/3728</f>
        <v>1.2440257510729613</v>
      </c>
      <c r="F393" s="1" t="s">
        <v>819</v>
      </c>
      <c r="I393" s="1" t="s">
        <v>863</v>
      </c>
    </row>
    <row r="394" spans="2:6" ht="15">
      <c r="B394" s="3">
        <v>4668</v>
      </c>
      <c r="C394" s="3">
        <v>1.3919785298941405</v>
      </c>
      <c r="D394" s="3">
        <f t="shared" si="11"/>
        <v>1.3781459227467812</v>
      </c>
      <c r="F394" s="1" t="s">
        <v>834</v>
      </c>
    </row>
    <row r="395" spans="2:9" ht="15">
      <c r="B395" s="3">
        <v>5168</v>
      </c>
      <c r="C395" s="3">
        <v>1.5162094763092269</v>
      </c>
      <c r="D395" s="3">
        <f t="shared" si="11"/>
        <v>1.512266094420601</v>
      </c>
      <c r="F395" s="1" t="s">
        <v>830</v>
      </c>
      <c r="I395" s="1" t="s">
        <v>846</v>
      </c>
    </row>
    <row r="396" spans="2:9" ht="15">
      <c r="B396" s="3">
        <v>5668</v>
      </c>
      <c r="C396" s="3">
        <v>1.6412335312002317</v>
      </c>
      <c r="D396" s="3">
        <f t="shared" si="11"/>
        <v>1.6463862660944204</v>
      </c>
      <c r="F396" s="1" t="s">
        <v>831</v>
      </c>
      <c r="I396" s="1" t="s">
        <v>863</v>
      </c>
    </row>
    <row r="397" spans="2:4" ht="15">
      <c r="B397" s="3">
        <v>6168</v>
      </c>
      <c r="C397" s="3">
        <v>1.770632984067748</v>
      </c>
      <c r="D397" s="3">
        <f t="shared" si="11"/>
        <v>1.7805064377682402</v>
      </c>
    </row>
    <row r="398" spans="2:6" ht="15">
      <c r="B398" s="3">
        <v>6668</v>
      </c>
      <c r="C398" s="3">
        <v>1.9032396175253319</v>
      </c>
      <c r="D398" s="3">
        <f t="shared" si="11"/>
        <v>1.91462660944206</v>
      </c>
      <c r="F398" s="1" t="s">
        <v>864</v>
      </c>
    </row>
    <row r="399" spans="2:6" ht="15">
      <c r="B399" s="3">
        <v>7168</v>
      </c>
      <c r="C399" s="3">
        <v>2.040130923580475</v>
      </c>
      <c r="D399" s="3">
        <f t="shared" si="11"/>
        <v>2.04874678111588</v>
      </c>
      <c r="F399" s="1" t="s">
        <v>865</v>
      </c>
    </row>
    <row r="400" spans="2:7" ht="15">
      <c r="B400" s="3">
        <v>7668</v>
      </c>
      <c r="C400" s="3">
        <v>2.179337785988347</v>
      </c>
      <c r="D400" s="3">
        <f t="shared" si="11"/>
        <v>2.1828669527896993</v>
      </c>
      <c r="G400" s="1" t="s">
        <v>843</v>
      </c>
    </row>
    <row r="401" spans="2:5" ht="15">
      <c r="B401" s="3">
        <v>8168</v>
      </c>
      <c r="C401" s="3">
        <v>2.3214437970726163</v>
      </c>
      <c r="D401" s="3">
        <f t="shared" si="11"/>
        <v>2.316987124463519</v>
      </c>
      <c r="E401" s="1" t="s">
        <v>824</v>
      </c>
    </row>
    <row r="402" spans="2:5" ht="15">
      <c r="B402" s="3">
        <v>8668</v>
      </c>
      <c r="C402" s="3">
        <v>2.463549808156885</v>
      </c>
      <c r="D402" s="3">
        <f t="shared" si="11"/>
        <v>2.451107296137339</v>
      </c>
      <c r="E402" s="1" t="s">
        <v>866</v>
      </c>
    </row>
    <row r="403" spans="2:5" ht="15">
      <c r="B403" s="3"/>
      <c r="C403" s="3"/>
      <c r="D403" s="3"/>
      <c r="E403" s="1"/>
    </row>
    <row r="404" spans="2:5" ht="15">
      <c r="B404" s="3"/>
      <c r="C404" s="3"/>
      <c r="D404" s="3"/>
      <c r="E404" s="1"/>
    </row>
    <row r="405" spans="2:5" ht="15">
      <c r="B405" s="3"/>
      <c r="C405" s="3"/>
      <c r="D405" s="3"/>
      <c r="E405" s="1"/>
    </row>
    <row r="406" spans="2:5" ht="15">
      <c r="B406" s="3"/>
      <c r="C406" s="3"/>
      <c r="D406" s="3"/>
      <c r="E406" s="1"/>
    </row>
    <row r="407" spans="2:5" ht="15">
      <c r="B407" s="3"/>
      <c r="C407" s="3"/>
      <c r="D407" s="3"/>
      <c r="E407" s="1"/>
    </row>
    <row r="408" spans="2:5" ht="15">
      <c r="B408" s="3"/>
      <c r="C408" s="3"/>
      <c r="D408" s="3"/>
      <c r="E408" s="1"/>
    </row>
    <row r="409" spans="2:5" ht="15">
      <c r="B409" s="3"/>
      <c r="C409" s="3"/>
      <c r="D409" s="3"/>
      <c r="E409" s="1"/>
    </row>
    <row r="410" spans="2:5" ht="15">
      <c r="B410" s="3"/>
      <c r="C410" s="3"/>
      <c r="D410" s="3"/>
      <c r="E410" s="1"/>
    </row>
    <row r="411" spans="2:5" ht="15">
      <c r="B411" s="3"/>
      <c r="C411" s="3"/>
      <c r="D411" s="3"/>
      <c r="E411" s="1"/>
    </row>
    <row r="412" spans="2:5" ht="15">
      <c r="B412" s="3"/>
      <c r="C412" s="3"/>
      <c r="D412" s="3"/>
      <c r="E412" s="1"/>
    </row>
    <row r="413" spans="2:5" ht="15">
      <c r="B413" s="3"/>
      <c r="C413" s="3"/>
      <c r="D413" s="3"/>
      <c r="E413" s="1"/>
    </row>
    <row r="414" ht="15">
      <c r="A414" s="1" t="s">
        <v>620</v>
      </c>
    </row>
    <row r="415" ht="15">
      <c r="A415" s="1" t="s">
        <v>621</v>
      </c>
    </row>
    <row r="416" ht="15">
      <c r="B416" s="1" t="s">
        <v>770</v>
      </c>
    </row>
    <row r="417" spans="3:6" ht="15">
      <c r="C417" s="1" t="s">
        <v>780</v>
      </c>
      <c r="F417" s="1" t="s">
        <v>835</v>
      </c>
    </row>
    <row r="418" ht="15">
      <c r="A418" s="1" t="s">
        <v>622</v>
      </c>
    </row>
    <row r="419" ht="15">
      <c r="A419" s="1" t="s">
        <v>623</v>
      </c>
    </row>
    <row r="420" spans="1:6" ht="15">
      <c r="A420" s="1" t="s">
        <v>624</v>
      </c>
      <c r="D420" s="1" t="s">
        <v>795</v>
      </c>
      <c r="F420" s="1" t="s">
        <v>836</v>
      </c>
    </row>
    <row r="421" spans="2:4" ht="15">
      <c r="B421" s="2" t="s">
        <v>470</v>
      </c>
      <c r="C421" s="2" t="s">
        <v>468</v>
      </c>
      <c r="D421" s="1" t="s">
        <v>796</v>
      </c>
    </row>
    <row r="422" spans="2:4" ht="15">
      <c r="B422" s="3">
        <v>45.07142857142857</v>
      </c>
      <c r="C422" s="3">
        <v>1.232421875</v>
      </c>
      <c r="D422" s="3">
        <f aca="true" t="shared" si="12" ref="D422:D434">1.23+0.0077477*B422^0.77</f>
        <v>1.3754376388079441</v>
      </c>
    </row>
    <row r="423" spans="2:4" ht="15">
      <c r="B423" s="3">
        <v>503.28571428571433</v>
      </c>
      <c r="C423" s="3">
        <v>2.1666666666666665</v>
      </c>
      <c r="D423" s="3">
        <f t="shared" si="12"/>
        <v>2.162330818965969</v>
      </c>
    </row>
    <row r="424" spans="2:4" ht="15">
      <c r="B424" s="3">
        <v>1004.7142857142858</v>
      </c>
      <c r="C424" s="3">
        <v>2.8404684975767367</v>
      </c>
      <c r="D424" s="3">
        <f t="shared" si="12"/>
        <v>2.817616414918211</v>
      </c>
    </row>
    <row r="425" spans="2:4" ht="15">
      <c r="B425" s="3">
        <v>1506.857142857143</v>
      </c>
      <c r="C425" s="3">
        <v>3.4180168502916395</v>
      </c>
      <c r="D425" s="3">
        <f t="shared" si="12"/>
        <v>3.399143573204995</v>
      </c>
    </row>
    <row r="426" spans="2:4" ht="15">
      <c r="B426" s="3">
        <v>1999</v>
      </c>
      <c r="C426" s="3">
        <v>3.93503937007874</v>
      </c>
      <c r="D426" s="3">
        <f t="shared" si="12"/>
        <v>3.9264889657114854</v>
      </c>
    </row>
    <row r="427" spans="2:4" ht="15">
      <c r="B427" s="3">
        <v>2488.285714285714</v>
      </c>
      <c r="C427" s="3">
        <v>4.42530487804878</v>
      </c>
      <c r="D427" s="3">
        <f t="shared" si="12"/>
        <v>4.421655331727655</v>
      </c>
    </row>
    <row r="428" spans="2:4" ht="15">
      <c r="B428" s="3">
        <v>2980.4285714285716</v>
      </c>
      <c r="C428" s="3">
        <v>4.890529770276606</v>
      </c>
      <c r="D428" s="3">
        <f t="shared" si="12"/>
        <v>4.897477084122563</v>
      </c>
    </row>
    <row r="429" spans="2:4" ht="15">
      <c r="B429" s="3">
        <v>3469</v>
      </c>
      <c r="C429" s="3">
        <v>5.353395061728395</v>
      </c>
      <c r="D429" s="3">
        <f t="shared" si="12"/>
        <v>5.3522099463984745</v>
      </c>
    </row>
    <row r="430" spans="2:4" ht="15">
      <c r="B430" s="3">
        <v>3964.714285714286</v>
      </c>
      <c r="C430" s="3">
        <v>5.798788132051818</v>
      </c>
      <c r="D430" s="3">
        <f t="shared" si="12"/>
        <v>5.798734865415744</v>
      </c>
    </row>
    <row r="431" spans="2:4" ht="15">
      <c r="B431" s="3">
        <v>4456.142857142857</v>
      </c>
      <c r="C431" s="3">
        <v>6.23112265281662</v>
      </c>
      <c r="D431" s="3">
        <f t="shared" si="12"/>
        <v>6.228863833946656</v>
      </c>
    </row>
    <row r="432" spans="2:4" ht="15">
      <c r="B432" s="3">
        <v>4944.714285714285</v>
      </c>
      <c r="C432" s="3">
        <v>6.648674606223588</v>
      </c>
      <c r="D432" s="3">
        <f t="shared" si="12"/>
        <v>6.645786331038147</v>
      </c>
    </row>
    <row r="433" spans="2:4" ht="15">
      <c r="B433" s="3">
        <v>5436.857142857142</v>
      </c>
      <c r="C433" s="3">
        <v>7.053002223869533</v>
      </c>
      <c r="D433" s="3">
        <f t="shared" si="12"/>
        <v>7.056271193778548</v>
      </c>
    </row>
    <row r="434" spans="2:4" ht="15">
      <c r="B434" s="3">
        <v>5821.857142857142</v>
      </c>
      <c r="C434" s="3">
        <v>7.361452312138728</v>
      </c>
      <c r="D434" s="3">
        <f t="shared" si="12"/>
        <v>7.37143960342841</v>
      </c>
    </row>
    <row r="436" ht="15">
      <c r="A436" s="1" t="s">
        <v>625</v>
      </c>
    </row>
    <row r="437" ht="15">
      <c r="A437" s="1" t="s">
        <v>626</v>
      </c>
    </row>
    <row r="438" spans="1:6" ht="15">
      <c r="A438" s="1" t="s">
        <v>627</v>
      </c>
      <c r="F438" s="1" t="s">
        <v>837</v>
      </c>
    </row>
    <row r="439" spans="2:4" ht="15">
      <c r="B439" s="2" t="s">
        <v>470</v>
      </c>
      <c r="C439" s="2" t="s">
        <v>468</v>
      </c>
      <c r="D439" s="1" t="s">
        <v>797</v>
      </c>
    </row>
    <row r="440" spans="2:4" ht="15">
      <c r="B440" s="3">
        <v>15.142857142857142</v>
      </c>
      <c r="C440" s="3">
        <v>1</v>
      </c>
      <c r="D440" s="3">
        <f aca="true" t="shared" si="13" ref="D440:D452">1+0.0095562*B440^0.742</f>
        <v>1.0717793360392411</v>
      </c>
    </row>
    <row r="441" spans="2:4" ht="15">
      <c r="B441" s="3">
        <v>405.8571428571429</v>
      </c>
      <c r="C441" s="3">
        <v>1.83764553686934</v>
      </c>
      <c r="D441" s="3">
        <f t="shared" si="13"/>
        <v>1.8235654903072915</v>
      </c>
    </row>
    <row r="442" spans="2:4" ht="15">
      <c r="B442" s="3">
        <v>905.8571428571429</v>
      </c>
      <c r="C442" s="3">
        <v>2.5102929532858274</v>
      </c>
      <c r="D442" s="3">
        <f t="shared" si="13"/>
        <v>2.494250939682824</v>
      </c>
    </row>
    <row r="443" spans="2:4" ht="15">
      <c r="B443" s="3">
        <v>1403</v>
      </c>
      <c r="C443" s="3">
        <v>3.063318777292576</v>
      </c>
      <c r="D443" s="3">
        <f t="shared" si="13"/>
        <v>3.0672929441277925</v>
      </c>
    </row>
    <row r="444" spans="2:4" ht="15">
      <c r="B444" s="3">
        <v>1905.857142857143</v>
      </c>
      <c r="C444" s="3">
        <v>3.590150699677072</v>
      </c>
      <c r="D444" s="3">
        <f t="shared" si="13"/>
        <v>3.594850048249132</v>
      </c>
    </row>
    <row r="445" spans="2:4" ht="15">
      <c r="B445" s="3">
        <v>2403</v>
      </c>
      <c r="C445" s="3">
        <v>4.086734693877551</v>
      </c>
      <c r="D445" s="3">
        <f t="shared" si="13"/>
        <v>4.08180055032435</v>
      </c>
    </row>
    <row r="446" spans="2:4" ht="15">
      <c r="B446" s="3">
        <v>2898</v>
      </c>
      <c r="C446" s="3">
        <v>4.5423197492163006</v>
      </c>
      <c r="D446" s="3">
        <f t="shared" si="13"/>
        <v>4.54129600303566</v>
      </c>
    </row>
    <row r="447" spans="2:4" ht="15">
      <c r="B447" s="3">
        <v>3390.8571428571427</v>
      </c>
      <c r="C447" s="3">
        <v>4.980276961812841</v>
      </c>
      <c r="D447" s="3">
        <f t="shared" si="13"/>
        <v>4.979008569422016</v>
      </c>
    </row>
    <row r="448" spans="2:4" ht="15">
      <c r="B448" s="3">
        <v>3884.428571428571</v>
      </c>
      <c r="C448" s="3">
        <v>5.399324861000793</v>
      </c>
      <c r="D448" s="3">
        <f t="shared" si="13"/>
        <v>5.401147950706766</v>
      </c>
    </row>
    <row r="449" spans="2:4" ht="15">
      <c r="B449" s="3">
        <v>4378.714285714285</v>
      </c>
      <c r="C449" s="3">
        <v>5.8095147839272165</v>
      </c>
      <c r="D449" s="3">
        <f t="shared" si="13"/>
        <v>5.810214173439804</v>
      </c>
    </row>
    <row r="450" spans="2:4" ht="15">
      <c r="B450" s="3">
        <v>4870.142857142857</v>
      </c>
      <c r="C450" s="3">
        <v>6.20287481804949</v>
      </c>
      <c r="D450" s="3">
        <f t="shared" si="13"/>
        <v>6.205244960236369</v>
      </c>
    </row>
    <row r="451" spans="2:4" ht="15">
      <c r="B451" s="3">
        <v>5358.714285714285</v>
      </c>
      <c r="C451" s="3">
        <v>6.585498595505617</v>
      </c>
      <c r="D451" s="3">
        <f t="shared" si="13"/>
        <v>6.587894489598598</v>
      </c>
    </row>
    <row r="452" spans="2:4" ht="15">
      <c r="B452" s="3">
        <v>5844.428571428571</v>
      </c>
      <c r="C452" s="3">
        <v>6.962389380530972</v>
      </c>
      <c r="D452" s="3">
        <f t="shared" si="13"/>
        <v>6.959472710559042</v>
      </c>
    </row>
    <row r="454" ht="15">
      <c r="A454" s="1" t="s">
        <v>628</v>
      </c>
    </row>
    <row r="455" ht="15">
      <c r="A455" s="1" t="s">
        <v>629</v>
      </c>
    </row>
    <row r="456" spans="1:6" ht="15">
      <c r="A456" s="1" t="s">
        <v>630</v>
      </c>
      <c r="F456" s="1" t="s">
        <v>838</v>
      </c>
    </row>
    <row r="457" spans="2:4" ht="15">
      <c r="B457" s="2" t="s">
        <v>470</v>
      </c>
      <c r="C457" s="2" t="s">
        <v>468</v>
      </c>
      <c r="D457" s="1" t="s">
        <v>798</v>
      </c>
    </row>
    <row r="458" spans="2:4" ht="15">
      <c r="B458" s="3">
        <v>35.785714285714285</v>
      </c>
      <c r="C458" s="3">
        <v>1.04375</v>
      </c>
      <c r="D458" s="3">
        <f aca="true" t="shared" si="14" ref="D458:D470">0.897+0.0093533*B458^0.742</f>
        <v>1.0299895309734715</v>
      </c>
    </row>
    <row r="459" spans="2:4" ht="15">
      <c r="B459" s="3">
        <v>488.6428571428572</v>
      </c>
      <c r="C459" s="3">
        <v>1.8291443850267382</v>
      </c>
      <c r="D459" s="3">
        <f t="shared" si="14"/>
        <v>1.8221168641132264</v>
      </c>
    </row>
    <row r="460" spans="2:4" ht="15">
      <c r="B460" s="3">
        <v>987.9285714285716</v>
      </c>
      <c r="C460" s="3">
        <v>2.4610320284697513</v>
      </c>
      <c r="D460" s="3">
        <f t="shared" si="14"/>
        <v>2.456736441592179</v>
      </c>
    </row>
    <row r="461" spans="2:4" ht="15">
      <c r="B461" s="3">
        <v>1485.0714285714287</v>
      </c>
      <c r="C461" s="3">
        <v>3.0088277858176555</v>
      </c>
      <c r="D461" s="3">
        <f t="shared" si="14"/>
        <v>3.007577930343799</v>
      </c>
    </row>
    <row r="462" spans="2:4" ht="15">
      <c r="B462" s="3">
        <v>1973.6428571428573</v>
      </c>
      <c r="C462" s="3">
        <v>3.5109275730622618</v>
      </c>
      <c r="D462" s="3">
        <f t="shared" si="14"/>
        <v>3.5034784649305006</v>
      </c>
    </row>
    <row r="463" spans="2:4" ht="15">
      <c r="B463" s="3">
        <v>2462.214285714286</v>
      </c>
      <c r="C463" s="3">
        <v>3.9667433831990793</v>
      </c>
      <c r="D463" s="3">
        <f t="shared" si="14"/>
        <v>3.9683452802755683</v>
      </c>
    </row>
    <row r="464" spans="2:4" ht="15">
      <c r="B464" s="3">
        <v>2950.785714285714</v>
      </c>
      <c r="C464" s="3">
        <v>4.408858057630736</v>
      </c>
      <c r="D464" s="3">
        <f t="shared" si="14"/>
        <v>4.409842003401888</v>
      </c>
    </row>
    <row r="465" spans="2:4" ht="15">
      <c r="B465" s="3">
        <v>3444.3571428571427</v>
      </c>
      <c r="C465" s="3">
        <v>4.8317635270541075</v>
      </c>
      <c r="D465" s="3">
        <f t="shared" si="14"/>
        <v>4.837026396415113</v>
      </c>
    </row>
    <row r="466" spans="2:4" ht="15">
      <c r="B466" s="3">
        <v>3931.5</v>
      </c>
      <c r="C466" s="3">
        <v>5.242</v>
      </c>
      <c r="D466" s="3">
        <f t="shared" si="14"/>
        <v>5.243374139226825</v>
      </c>
    </row>
    <row r="467" spans="2:4" ht="15">
      <c r="B467" s="3">
        <v>4420.785714285715</v>
      </c>
      <c r="C467" s="3">
        <v>5.636703096539162</v>
      </c>
      <c r="D467" s="3">
        <f t="shared" si="14"/>
        <v>5.638606031166955</v>
      </c>
    </row>
    <row r="468" spans="2:4" ht="15">
      <c r="B468" s="3">
        <v>4917.214285714286</v>
      </c>
      <c r="C468" s="3">
        <v>6.0281085814360775</v>
      </c>
      <c r="D468" s="3">
        <f t="shared" si="14"/>
        <v>6.028217953971252</v>
      </c>
    </row>
    <row r="469" spans="2:4" ht="15">
      <c r="B469" s="3">
        <v>5408.285714285715</v>
      </c>
      <c r="C469" s="3">
        <v>6.405752961082911</v>
      </c>
      <c r="D469" s="3">
        <f t="shared" si="14"/>
        <v>6.403746790898125</v>
      </c>
    </row>
    <row r="470" spans="2:4" ht="15">
      <c r="B470" s="3">
        <v>5857.571428571429</v>
      </c>
      <c r="C470" s="3">
        <v>6.74391447368421</v>
      </c>
      <c r="D470" s="3">
        <f t="shared" si="14"/>
        <v>6.739669472302983</v>
      </c>
    </row>
    <row r="471" ht="15">
      <c r="C471" s="1" t="s">
        <v>781</v>
      </c>
    </row>
    <row r="472" spans="2:3" ht="15">
      <c r="B472" s="6" t="s">
        <v>771</v>
      </c>
      <c r="C472" s="1" t="s">
        <v>782</v>
      </c>
    </row>
    <row r="473" spans="2:3" ht="15">
      <c r="B473" s="6">
        <v>8</v>
      </c>
      <c r="C473" s="1" t="s">
        <v>783</v>
      </c>
    </row>
    <row r="474" spans="2:3" ht="15">
      <c r="B474" s="6">
        <v>4</v>
      </c>
      <c r="C474" s="1" t="s">
        <v>784</v>
      </c>
    </row>
    <row r="475" spans="2:3" ht="15">
      <c r="B475" s="6">
        <v>1</v>
      </c>
      <c r="C475" s="1" t="s">
        <v>785</v>
      </c>
    </row>
    <row r="476" spans="2:4" ht="15">
      <c r="B476" s="6" t="s">
        <v>771</v>
      </c>
      <c r="C476" s="2" t="s">
        <v>786</v>
      </c>
      <c r="D476" s="2" t="s">
        <v>799</v>
      </c>
    </row>
    <row r="477" spans="2:5" ht="15">
      <c r="B477" s="6">
        <v>8</v>
      </c>
      <c r="C477" s="3">
        <v>1.076</v>
      </c>
      <c r="D477" s="3">
        <v>0.0111844</v>
      </c>
      <c r="E477" s="1" t="s">
        <v>825</v>
      </c>
    </row>
    <row r="478" spans="2:5" ht="15">
      <c r="B478" s="6">
        <v>4</v>
      </c>
      <c r="C478" s="3">
        <v>0.95</v>
      </c>
      <c r="D478" s="3">
        <v>0.010681</v>
      </c>
      <c r="E478" s="1" t="s">
        <v>826</v>
      </c>
    </row>
    <row r="479" spans="2:4" ht="15">
      <c r="B479" s="6">
        <v>1</v>
      </c>
      <c r="C479" s="3">
        <v>0.872</v>
      </c>
      <c r="D479" s="3">
        <v>0.0103976</v>
      </c>
    </row>
    <row r="480" ht="15">
      <c r="B480" s="1" t="s">
        <v>772</v>
      </c>
    </row>
    <row r="481" ht="15">
      <c r="B481" s="1" t="s">
        <v>773</v>
      </c>
    </row>
    <row r="482" ht="15">
      <c r="A482" s="1" t="s">
        <v>631</v>
      </c>
    </row>
    <row r="483" ht="15">
      <c r="C483" s="1" t="s">
        <v>787</v>
      </c>
    </row>
    <row r="484" ht="15">
      <c r="C484" s="1" t="s">
        <v>788</v>
      </c>
    </row>
    <row r="485" ht="15">
      <c r="B485" s="1" t="s">
        <v>774</v>
      </c>
    </row>
    <row r="486" ht="15">
      <c r="B486" s="7"/>
    </row>
    <row r="487" ht="15">
      <c r="A487" s="1" t="s">
        <v>632</v>
      </c>
    </row>
    <row r="488" ht="15">
      <c r="A488" s="1" t="s">
        <v>626</v>
      </c>
    </row>
    <row r="489" spans="1:6" ht="15">
      <c r="A489" s="1" t="s">
        <v>633</v>
      </c>
      <c r="D489" s="1" t="s">
        <v>800</v>
      </c>
      <c r="F489" s="1" t="s">
        <v>839</v>
      </c>
    </row>
    <row r="490" spans="2:5" ht="15">
      <c r="B490" s="2" t="s">
        <v>470</v>
      </c>
      <c r="C490" s="2" t="s">
        <v>468</v>
      </c>
      <c r="E490" s="1" t="s">
        <v>827</v>
      </c>
    </row>
    <row r="491" spans="1:7" ht="15">
      <c r="A491" s="3">
        <f aca="true" t="shared" si="15" ref="A491:A502">40*B491/1000</f>
        <v>1.12</v>
      </c>
      <c r="B491" s="3">
        <v>28</v>
      </c>
      <c r="C491" s="3">
        <v>2.27027027027027</v>
      </c>
      <c r="D491" s="3">
        <f aca="true" t="shared" si="16" ref="D491:D502">34.21-33.3775*EXP(-0.0044*B491^0.7)</f>
        <v>2.311980535192781</v>
      </c>
      <c r="E491" s="2" t="s">
        <v>469</v>
      </c>
      <c r="F491" s="2" t="s">
        <v>840</v>
      </c>
      <c r="G491" s="1" t="s">
        <v>844</v>
      </c>
    </row>
    <row r="492" spans="1:7" ht="15">
      <c r="A492" s="3">
        <f t="shared" si="15"/>
        <v>16.32</v>
      </c>
      <c r="B492" s="3">
        <v>408</v>
      </c>
      <c r="C492" s="3">
        <v>9.488372093023257</v>
      </c>
      <c r="D492" s="3">
        <f t="shared" si="16"/>
        <v>9.377859433980543</v>
      </c>
      <c r="E492" s="3">
        <f aca="true" t="shared" si="17" ref="E492:E502">B492/C492</f>
        <v>42.99999999999999</v>
      </c>
      <c r="F492" s="3">
        <f aca="true" t="shared" si="18" ref="F492:F502">E492/1800</f>
        <v>0.023888888888888887</v>
      </c>
      <c r="G492" s="1" t="s">
        <v>867</v>
      </c>
    </row>
    <row r="493" spans="1:6" ht="15">
      <c r="A493" s="3">
        <f t="shared" si="15"/>
        <v>34.32</v>
      </c>
      <c r="B493" s="3">
        <v>858</v>
      </c>
      <c r="C493" s="3">
        <v>13.691489361702127</v>
      </c>
      <c r="D493" s="3">
        <f t="shared" si="16"/>
        <v>13.917189524254727</v>
      </c>
      <c r="E493" s="3">
        <f t="shared" si="17"/>
        <v>62.66666666666667</v>
      </c>
      <c r="F493" s="3">
        <f t="shared" si="18"/>
        <v>0.03481481481481482</v>
      </c>
    </row>
    <row r="494" spans="1:6" ht="15">
      <c r="A494" s="3">
        <f t="shared" si="15"/>
        <v>52.92</v>
      </c>
      <c r="B494" s="3">
        <v>1323</v>
      </c>
      <c r="C494" s="3">
        <v>17.256521739130434</v>
      </c>
      <c r="D494" s="3">
        <f t="shared" si="16"/>
        <v>17.195584068834815</v>
      </c>
      <c r="E494" s="3">
        <f t="shared" si="17"/>
        <v>76.66666666666667</v>
      </c>
      <c r="F494" s="3">
        <f t="shared" si="18"/>
        <v>0.0425925925925926</v>
      </c>
    </row>
    <row r="495" spans="1:6" ht="15">
      <c r="A495" s="3">
        <f t="shared" si="15"/>
        <v>71.92</v>
      </c>
      <c r="B495" s="3">
        <v>1798</v>
      </c>
      <c r="C495" s="3">
        <v>19.904059040590404</v>
      </c>
      <c r="D495" s="3">
        <f t="shared" si="16"/>
        <v>19.731667422556058</v>
      </c>
      <c r="E495" s="3">
        <f t="shared" si="17"/>
        <v>90.33333333333334</v>
      </c>
      <c r="F495" s="3">
        <f t="shared" si="18"/>
        <v>0.050185185185185194</v>
      </c>
    </row>
    <row r="496" spans="1:6" ht="15">
      <c r="A496" s="3">
        <f t="shared" si="15"/>
        <v>91.12</v>
      </c>
      <c r="B496" s="3">
        <v>2278</v>
      </c>
      <c r="C496" s="3">
        <v>21.833865814696484</v>
      </c>
      <c r="D496" s="3">
        <f t="shared" si="16"/>
        <v>21.754127732498933</v>
      </c>
      <c r="E496" s="3">
        <f t="shared" si="17"/>
        <v>104.33333333333334</v>
      </c>
      <c r="F496" s="3">
        <f t="shared" si="18"/>
        <v>0.057962962962962966</v>
      </c>
    </row>
    <row r="497" spans="1:6" ht="15">
      <c r="A497" s="3">
        <f t="shared" si="15"/>
        <v>110.52</v>
      </c>
      <c r="B497" s="3">
        <v>2763</v>
      </c>
      <c r="C497" s="3">
        <v>23.349295774647885</v>
      </c>
      <c r="D497" s="3">
        <f t="shared" si="16"/>
        <v>23.40946392570725</v>
      </c>
      <c r="E497" s="3">
        <f t="shared" si="17"/>
        <v>118.33333333333334</v>
      </c>
      <c r="F497" s="3">
        <f t="shared" si="18"/>
        <v>0.06574074074074075</v>
      </c>
    </row>
    <row r="498" spans="1:6" ht="15">
      <c r="A498" s="3">
        <f t="shared" si="15"/>
        <v>130.52</v>
      </c>
      <c r="B498" s="3">
        <v>3263</v>
      </c>
      <c r="C498" s="3">
        <v>24.782278481012654</v>
      </c>
      <c r="D498" s="3">
        <f t="shared" si="16"/>
        <v>24.814084982696627</v>
      </c>
      <c r="E498" s="3">
        <f t="shared" si="17"/>
        <v>131.66666666666669</v>
      </c>
      <c r="F498" s="3">
        <f t="shared" si="18"/>
        <v>0.07314814814814816</v>
      </c>
    </row>
    <row r="499" spans="1:6" ht="15">
      <c r="A499" s="3">
        <f t="shared" si="15"/>
        <v>150.52</v>
      </c>
      <c r="B499" s="3">
        <v>3763</v>
      </c>
      <c r="C499" s="3">
        <v>25.95172413793103</v>
      </c>
      <c r="D499" s="3">
        <f t="shared" si="16"/>
        <v>25.98447862536073</v>
      </c>
      <c r="E499" s="3">
        <f t="shared" si="17"/>
        <v>145.00000000000003</v>
      </c>
      <c r="F499" s="3">
        <f t="shared" si="18"/>
        <v>0.08055555555555557</v>
      </c>
    </row>
    <row r="500" spans="1:6" ht="15">
      <c r="A500" s="3">
        <f t="shared" si="15"/>
        <v>170.52</v>
      </c>
      <c r="B500" s="3">
        <v>4263</v>
      </c>
      <c r="C500" s="3">
        <v>26.981012658227844</v>
      </c>
      <c r="D500" s="3">
        <f t="shared" si="16"/>
        <v>26.971424937907233</v>
      </c>
      <c r="E500" s="3">
        <f t="shared" si="17"/>
        <v>158.00000000000003</v>
      </c>
      <c r="F500" s="3">
        <f t="shared" si="18"/>
        <v>0.08777777777777779</v>
      </c>
    </row>
    <row r="501" spans="1:6" ht="15">
      <c r="A501" s="3">
        <f t="shared" si="15"/>
        <v>190.52</v>
      </c>
      <c r="B501" s="3">
        <v>4763</v>
      </c>
      <c r="C501" s="3">
        <v>27.79961089494163</v>
      </c>
      <c r="D501" s="3">
        <f t="shared" si="16"/>
        <v>27.8116648907495</v>
      </c>
      <c r="E501" s="3">
        <f t="shared" si="17"/>
        <v>171.33333333333337</v>
      </c>
      <c r="F501" s="3">
        <f t="shared" si="18"/>
        <v>0.0951851851851852</v>
      </c>
    </row>
    <row r="502" spans="1:6" ht="15">
      <c r="A502" s="3">
        <f t="shared" si="15"/>
        <v>210.52</v>
      </c>
      <c r="B502" s="3">
        <v>5263</v>
      </c>
      <c r="C502" s="3">
        <v>28.5</v>
      </c>
      <c r="D502" s="3">
        <f t="shared" si="16"/>
        <v>28.532650495369822</v>
      </c>
      <c r="E502" s="3">
        <f t="shared" si="17"/>
        <v>184.66666666666666</v>
      </c>
      <c r="F502" s="3">
        <f t="shared" si="18"/>
        <v>0.10259259259259258</v>
      </c>
    </row>
    <row r="503" ht="15">
      <c r="B503" s="1" t="s">
        <v>775</v>
      </c>
    </row>
    <row r="504" ht="15">
      <c r="B504" s="1" t="s">
        <v>776</v>
      </c>
    </row>
    <row r="506" ht="15">
      <c r="A506" s="1" t="s">
        <v>868</v>
      </c>
    </row>
    <row r="507" ht="15">
      <c r="A507" s="1" t="s">
        <v>634</v>
      </c>
    </row>
    <row r="508" ht="15">
      <c r="B508" s="1" t="s">
        <v>841</v>
      </c>
    </row>
    <row r="509" ht="15">
      <c r="C509" s="1" t="s">
        <v>801</v>
      </c>
    </row>
    <row r="510" spans="1:6" ht="15">
      <c r="A510" s="1" t="s">
        <v>635</v>
      </c>
      <c r="B510" s="2" t="s">
        <v>470</v>
      </c>
      <c r="C510" s="2" t="s">
        <v>468</v>
      </c>
      <c r="D510" s="2" t="s">
        <v>802</v>
      </c>
      <c r="F510" s="2" t="s">
        <v>842</v>
      </c>
    </row>
    <row r="511" spans="1:6" ht="15">
      <c r="A511" s="3">
        <v>34</v>
      </c>
      <c r="B511" s="3">
        <v>40.31</v>
      </c>
      <c r="C511" s="3">
        <v>1.2093</v>
      </c>
      <c r="D511" s="3">
        <f aca="true" t="shared" si="19" ref="D511:D516">0.732+0.081931*B511^0.47</f>
        <v>1.1975778074506915</v>
      </c>
      <c r="F511" s="3">
        <f aca="true" t="shared" si="20" ref="F511:F516">34.21-33.3775*EXP(-0.0044*B511^0.7)</f>
        <v>2.729432020520182</v>
      </c>
    </row>
    <row r="512" spans="1:6" ht="15">
      <c r="A512" s="3">
        <v>37</v>
      </c>
      <c r="B512" s="3">
        <v>320.31</v>
      </c>
      <c r="C512" s="3">
        <v>1.92186</v>
      </c>
      <c r="D512" s="3">
        <f t="shared" si="19"/>
        <v>1.9652933490431865</v>
      </c>
      <c r="F512" s="3">
        <f t="shared" si="20"/>
        <v>8.20678297638528</v>
      </c>
    </row>
    <row r="513" spans="1:6" ht="15">
      <c r="A513" s="3">
        <v>37</v>
      </c>
      <c r="B513" s="3">
        <v>775.31</v>
      </c>
      <c r="C513" s="3">
        <v>2.6431022727272726</v>
      </c>
      <c r="D513" s="3">
        <f t="shared" si="19"/>
        <v>2.6005369348197664</v>
      </c>
      <c r="F513" s="3">
        <f t="shared" si="20"/>
        <v>13.213748757576926</v>
      </c>
    </row>
    <row r="514" spans="1:6" ht="15">
      <c r="A514" s="3">
        <v>37</v>
      </c>
      <c r="B514" s="3">
        <v>1250.31</v>
      </c>
      <c r="C514" s="3">
        <v>3.0871851851851853</v>
      </c>
      <c r="D514" s="3">
        <f t="shared" si="19"/>
        <v>3.0710880856493423</v>
      </c>
      <c r="F514" s="3">
        <f t="shared" si="20"/>
        <v>16.74506450218252</v>
      </c>
    </row>
    <row r="515" spans="1:6" ht="15">
      <c r="A515" s="3">
        <v>37</v>
      </c>
      <c r="B515" s="3">
        <v>1725.31</v>
      </c>
      <c r="C515" s="3">
        <v>3.4164554455445546</v>
      </c>
      <c r="D515" s="3">
        <f t="shared" si="19"/>
        <v>3.4532961748341133</v>
      </c>
      <c r="F515" s="3">
        <f t="shared" si="20"/>
        <v>19.383206344730418</v>
      </c>
    </row>
    <row r="516" spans="1:6" ht="15">
      <c r="A516" s="3">
        <v>37</v>
      </c>
      <c r="B516" s="3">
        <v>2200.31</v>
      </c>
      <c r="C516" s="3">
        <v>3.7936379310344828</v>
      </c>
      <c r="D516" s="3">
        <f t="shared" si="19"/>
        <v>3.78281361401314</v>
      </c>
      <c r="F516" s="3">
        <f t="shared" si="20"/>
        <v>21.45598811264798</v>
      </c>
    </row>
    <row r="517" ht="15">
      <c r="C517" s="1" t="s">
        <v>789</v>
      </c>
    </row>
    <row r="518" ht="15">
      <c r="A518" s="1" t="s">
        <v>636</v>
      </c>
    </row>
    <row r="519" ht="15">
      <c r="A519" s="1" t="s">
        <v>637</v>
      </c>
    </row>
    <row r="520" ht="15">
      <c r="A520" s="1" t="s">
        <v>638</v>
      </c>
    </row>
    <row r="521" spans="1:4" ht="15">
      <c r="A521" s="1" t="s">
        <v>639</v>
      </c>
      <c r="D521" s="1" t="s">
        <v>803</v>
      </c>
    </row>
    <row r="522" ht="15">
      <c r="A522" s="1" t="s">
        <v>640</v>
      </c>
    </row>
    <row r="523" ht="15">
      <c r="A523" s="1" t="s">
        <v>641</v>
      </c>
    </row>
    <row r="524" ht="15">
      <c r="A524" s="1" t="s">
        <v>642</v>
      </c>
    </row>
    <row r="525" ht="15">
      <c r="A525" s="1" t="s">
        <v>643</v>
      </c>
    </row>
    <row r="527" ht="15">
      <c r="A527" s="1" t="s">
        <v>644</v>
      </c>
    </row>
    <row r="528" ht="15">
      <c r="A528" s="1" t="s">
        <v>645</v>
      </c>
    </row>
    <row r="529" ht="15">
      <c r="A529" s="1" t="s">
        <v>646</v>
      </c>
    </row>
    <row r="530" ht="15">
      <c r="A530" s="1" t="s">
        <v>647</v>
      </c>
    </row>
    <row r="531" ht="15">
      <c r="A531" s="1" t="s">
        <v>648</v>
      </c>
    </row>
    <row r="532" ht="15">
      <c r="A532" s="1" t="s">
        <v>649</v>
      </c>
    </row>
    <row r="533" ht="15">
      <c r="A533" s="1" t="s">
        <v>650</v>
      </c>
    </row>
    <row r="534" ht="15">
      <c r="A534" s="1" t="s">
        <v>651</v>
      </c>
    </row>
    <row r="535" ht="15">
      <c r="A535" s="1" t="s">
        <v>652</v>
      </c>
    </row>
    <row r="536" ht="15">
      <c r="A536" s="1" t="s">
        <v>653</v>
      </c>
    </row>
    <row r="537" ht="15">
      <c r="A537" s="1" t="s">
        <v>654</v>
      </c>
    </row>
    <row r="538" ht="15">
      <c r="A538" s="1" t="s">
        <v>655</v>
      </c>
    </row>
    <row r="539" ht="15">
      <c r="A539" s="1" t="s">
        <v>656</v>
      </c>
    </row>
    <row r="540" ht="15">
      <c r="A540" s="1" t="s">
        <v>657</v>
      </c>
    </row>
    <row r="541" ht="15">
      <c r="A541" s="1" t="s">
        <v>658</v>
      </c>
    </row>
    <row r="542" ht="15">
      <c r="A542" s="1" t="s">
        <v>659</v>
      </c>
    </row>
    <row r="543" spans="4:7" ht="15">
      <c r="D543" s="1" t="s">
        <v>804</v>
      </c>
      <c r="G543" s="1" t="s">
        <v>845</v>
      </c>
    </row>
    <row r="544" spans="2:9" ht="15">
      <c r="B544" s="2" t="s">
        <v>470</v>
      </c>
      <c r="C544" s="2" t="s">
        <v>470</v>
      </c>
      <c r="D544" s="2" t="s">
        <v>468</v>
      </c>
      <c r="E544" s="2" t="s">
        <v>469</v>
      </c>
      <c r="F544" s="1" t="s">
        <v>840</v>
      </c>
      <c r="G544" s="2" t="s">
        <v>468</v>
      </c>
      <c r="H544" s="2" t="s">
        <v>469</v>
      </c>
      <c r="I544" s="1" t="s">
        <v>840</v>
      </c>
    </row>
    <row r="545" spans="2:8" ht="15">
      <c r="B545" s="2" t="s">
        <v>777</v>
      </c>
      <c r="C545" s="2" t="s">
        <v>790</v>
      </c>
      <c r="E545" s="2" t="s">
        <v>790</v>
      </c>
      <c r="H545" s="2" t="s">
        <v>790</v>
      </c>
    </row>
    <row r="546" spans="2:9" ht="15">
      <c r="B546" s="3">
        <f aca="true" t="shared" si="21" ref="B546:B551">40*C546/1000</f>
        <v>1.6124</v>
      </c>
      <c r="C546" s="3">
        <v>40.31</v>
      </c>
      <c r="D546" s="3">
        <f aca="true" t="shared" si="22" ref="D546:D551">0.732+0.081931*C546^0.47</f>
        <v>1.1975778074506915</v>
      </c>
      <c r="E546" s="3">
        <f aca="true" t="shared" si="23" ref="E546:E551">C546/D546</f>
        <v>33.65960837718655</v>
      </c>
      <c r="F546" s="3">
        <f aca="true" t="shared" si="24" ref="F546:F551">E546/1800</f>
        <v>0.018699782431770305</v>
      </c>
      <c r="G546" s="3">
        <f aca="true" t="shared" si="25" ref="G546:G551">34.21-33.3775*EXP(-0.0044*C546^0.7)</f>
        <v>2.729432020520182</v>
      </c>
      <c r="H546" s="3">
        <f aca="true" t="shared" si="26" ref="H546:H551">C546/G546</f>
        <v>14.768640397322525</v>
      </c>
      <c r="I546" s="3">
        <f aca="true" t="shared" si="27" ref="I546:I551">H546/1800</f>
        <v>0.008204800220734736</v>
      </c>
    </row>
    <row r="547" spans="2:9" ht="15">
      <c r="B547" s="3">
        <f t="shared" si="21"/>
        <v>12.8124</v>
      </c>
      <c r="C547" s="3">
        <v>320.31</v>
      </c>
      <c r="D547" s="3">
        <f t="shared" si="22"/>
        <v>1.9652933490431865</v>
      </c>
      <c r="E547" s="3">
        <f t="shared" si="23"/>
        <v>162.9833022922225</v>
      </c>
      <c r="F547" s="3">
        <f t="shared" si="24"/>
        <v>0.09054627905123472</v>
      </c>
      <c r="G547" s="3">
        <f t="shared" si="25"/>
        <v>8.20678297638528</v>
      </c>
      <c r="H547" s="3">
        <f t="shared" si="26"/>
        <v>39.02990988328561</v>
      </c>
      <c r="I547" s="3">
        <f t="shared" si="27"/>
        <v>0.021683283268492008</v>
      </c>
    </row>
    <row r="548" spans="2:9" ht="15">
      <c r="B548" s="3">
        <f t="shared" si="21"/>
        <v>31.0124</v>
      </c>
      <c r="C548" s="3">
        <v>775.31</v>
      </c>
      <c r="D548" s="3">
        <f t="shared" si="22"/>
        <v>2.6005369348197664</v>
      </c>
      <c r="E548" s="3">
        <f t="shared" si="23"/>
        <v>298.1345850616553</v>
      </c>
      <c r="F548" s="3">
        <f t="shared" si="24"/>
        <v>0.16563032503425293</v>
      </c>
      <c r="G548" s="3">
        <f t="shared" si="25"/>
        <v>13.213748757576926</v>
      </c>
      <c r="H548" s="3">
        <f t="shared" si="26"/>
        <v>58.67449232038922</v>
      </c>
      <c r="I548" s="3">
        <f t="shared" si="27"/>
        <v>0.03259694017799401</v>
      </c>
    </row>
    <row r="549" spans="2:9" ht="15">
      <c r="B549" s="3">
        <f t="shared" si="21"/>
        <v>50.01239999999999</v>
      </c>
      <c r="C549" s="3">
        <v>1250.31</v>
      </c>
      <c r="D549" s="3">
        <f t="shared" si="22"/>
        <v>3.0710880856493423</v>
      </c>
      <c r="E549" s="3">
        <f t="shared" si="23"/>
        <v>407.12280635729076</v>
      </c>
      <c r="F549" s="3">
        <f t="shared" si="24"/>
        <v>0.22617933686516153</v>
      </c>
      <c r="G549" s="3">
        <f t="shared" si="25"/>
        <v>16.74506450218252</v>
      </c>
      <c r="H549" s="3">
        <f t="shared" si="26"/>
        <v>74.66737436795403</v>
      </c>
      <c r="I549" s="3">
        <f t="shared" si="27"/>
        <v>0.04148187464886335</v>
      </c>
    </row>
    <row r="550" spans="2:9" ht="15">
      <c r="B550" s="3">
        <f t="shared" si="21"/>
        <v>69.0124</v>
      </c>
      <c r="C550" s="3">
        <v>1725.31</v>
      </c>
      <c r="D550" s="3">
        <f t="shared" si="22"/>
        <v>3.4532961748341133</v>
      </c>
      <c r="E550" s="3">
        <f t="shared" si="23"/>
        <v>499.61251877935985</v>
      </c>
      <c r="F550" s="3">
        <f t="shared" si="24"/>
        <v>0.2775625104329777</v>
      </c>
      <c r="G550" s="3">
        <f t="shared" si="25"/>
        <v>19.383206344730418</v>
      </c>
      <c r="H550" s="3">
        <f t="shared" si="26"/>
        <v>89.01055735131501</v>
      </c>
      <c r="I550" s="3">
        <f t="shared" si="27"/>
        <v>0.04945030963961945</v>
      </c>
    </row>
    <row r="551" spans="2:9" ht="15">
      <c r="B551" s="3">
        <f t="shared" si="21"/>
        <v>88.0124</v>
      </c>
      <c r="C551" s="3">
        <v>2200.31</v>
      </c>
      <c r="D551" s="3">
        <f t="shared" si="22"/>
        <v>3.78281361401314</v>
      </c>
      <c r="E551" s="3">
        <f t="shared" si="23"/>
        <v>581.6596387009718</v>
      </c>
      <c r="F551" s="3">
        <f t="shared" si="24"/>
        <v>0.32314424372276207</v>
      </c>
      <c r="G551" s="3">
        <f t="shared" si="25"/>
        <v>21.45598811264798</v>
      </c>
      <c r="H551" s="3">
        <f t="shared" si="26"/>
        <v>102.54992631651164</v>
      </c>
      <c r="I551" s="3">
        <f t="shared" si="27"/>
        <v>0.05697218128695091</v>
      </c>
    </row>
    <row r="552" ht="15">
      <c r="A552" s="1" t="s">
        <v>869</v>
      </c>
    </row>
    <row r="553" ht="15">
      <c r="A553" s="1" t="s">
        <v>870</v>
      </c>
    </row>
    <row r="554" ht="15">
      <c r="A554" s="1" t="s">
        <v>660</v>
      </c>
    </row>
    <row r="555" ht="15">
      <c r="A555" s="1" t="s">
        <v>871</v>
      </c>
    </row>
    <row r="556" ht="15">
      <c r="A556" s="1" t="s">
        <v>872</v>
      </c>
    </row>
    <row r="557" ht="15">
      <c r="A557" s="1" t="s">
        <v>661</v>
      </c>
    </row>
    <row r="558" ht="15">
      <c r="A558" s="1" t="s">
        <v>873</v>
      </c>
    </row>
    <row r="559" ht="15">
      <c r="A559" s="1" t="s">
        <v>662</v>
      </c>
    </row>
    <row r="560" ht="15">
      <c r="A560" s="1" t="s">
        <v>874</v>
      </c>
    </row>
    <row r="561" ht="15">
      <c r="A561" s="1" t="s">
        <v>854</v>
      </c>
    </row>
    <row r="562" ht="15">
      <c r="A562" s="1" t="s">
        <v>663</v>
      </c>
    </row>
    <row r="563" ht="15">
      <c r="A563" s="1" t="s">
        <v>875</v>
      </c>
    </row>
    <row r="564" ht="15">
      <c r="A564" s="1" t="s">
        <v>876</v>
      </c>
    </row>
    <row r="565" ht="15">
      <c r="A565" s="1" t="s">
        <v>877</v>
      </c>
    </row>
    <row r="566" ht="15">
      <c r="A566" s="1" t="s">
        <v>878</v>
      </c>
    </row>
    <row r="567" ht="15">
      <c r="A567" s="1" t="s">
        <v>664</v>
      </c>
    </row>
    <row r="568" ht="15">
      <c r="A568" s="1" t="s">
        <v>665</v>
      </c>
    </row>
    <row r="569" ht="15">
      <c r="A569" s="1" t="s">
        <v>666</v>
      </c>
    </row>
    <row r="570" ht="15">
      <c r="A570" s="1" t="s">
        <v>667</v>
      </c>
    </row>
    <row r="571" ht="15">
      <c r="A571" s="1" t="s">
        <v>668</v>
      </c>
    </row>
    <row r="572" ht="15">
      <c r="A572" s="1" t="s">
        <v>669</v>
      </c>
    </row>
    <row r="573" ht="15">
      <c r="A573" s="1" t="s">
        <v>670</v>
      </c>
    </row>
    <row r="574" ht="15">
      <c r="A574" s="1" t="s">
        <v>671</v>
      </c>
    </row>
    <row r="575" ht="15">
      <c r="A575" s="1" t="s">
        <v>672</v>
      </c>
    </row>
    <row r="576" ht="15">
      <c r="A576" s="1" t="s">
        <v>673</v>
      </c>
    </row>
    <row r="577" ht="15">
      <c r="A577" s="1" t="s">
        <v>674</v>
      </c>
    </row>
    <row r="578" ht="15">
      <c r="A578" s="1" t="s">
        <v>675</v>
      </c>
    </row>
    <row r="579" ht="15">
      <c r="A579" s="1" t="s">
        <v>676</v>
      </c>
    </row>
    <row r="580" ht="15">
      <c r="A580" s="1" t="s">
        <v>677</v>
      </c>
    </row>
    <row r="581" ht="15">
      <c r="A581" s="1" t="s">
        <v>678</v>
      </c>
    </row>
    <row r="582" ht="15">
      <c r="A582" s="1" t="s">
        <v>679</v>
      </c>
    </row>
    <row r="583" ht="15">
      <c r="A583" s="1" t="s">
        <v>680</v>
      </c>
    </row>
    <row r="584" ht="15">
      <c r="A584" s="1" t="s">
        <v>681</v>
      </c>
    </row>
    <row r="585" ht="15">
      <c r="A585" s="1" t="s">
        <v>682</v>
      </c>
    </row>
    <row r="586" ht="15">
      <c r="A586" s="1" t="s">
        <v>683</v>
      </c>
    </row>
    <row r="587" ht="15">
      <c r="A587" s="1" t="s">
        <v>684</v>
      </c>
    </row>
    <row r="588" ht="15">
      <c r="A588" s="1" t="s">
        <v>685</v>
      </c>
    </row>
    <row r="589" ht="15">
      <c r="A589" s="1" t="s">
        <v>879</v>
      </c>
    </row>
    <row r="590" ht="15">
      <c r="A590" s="1" t="s">
        <v>686</v>
      </c>
    </row>
    <row r="591" ht="15">
      <c r="A591" s="1" t="s">
        <v>880</v>
      </c>
    </row>
    <row r="592" ht="15">
      <c r="A592" s="1" t="s">
        <v>687</v>
      </c>
    </row>
    <row r="593" ht="15">
      <c r="A593" s="1" t="s">
        <v>881</v>
      </c>
    </row>
    <row r="594" ht="15">
      <c r="A594" s="1" t="s">
        <v>688</v>
      </c>
    </row>
    <row r="595" ht="15">
      <c r="A595" s="1" t="s">
        <v>689</v>
      </c>
    </row>
    <row r="596" ht="15">
      <c r="A596" s="1" t="s">
        <v>690</v>
      </c>
    </row>
    <row r="597" ht="15">
      <c r="A597" s="1" t="s">
        <v>691</v>
      </c>
    </row>
    <row r="598" ht="15">
      <c r="A598" s="1" t="s">
        <v>692</v>
      </c>
    </row>
    <row r="599" ht="15">
      <c r="A599" s="1" t="s">
        <v>693</v>
      </c>
    </row>
    <row r="600" ht="15">
      <c r="A600" s="1" t="s">
        <v>694</v>
      </c>
    </row>
    <row r="601" ht="15">
      <c r="A601" s="1" t="s">
        <v>882</v>
      </c>
    </row>
    <row r="602" ht="15">
      <c r="A602" s="1" t="s">
        <v>695</v>
      </c>
    </row>
    <row r="603" ht="15">
      <c r="A603" s="1" t="s">
        <v>696</v>
      </c>
    </row>
    <row r="604" ht="15">
      <c r="A604" s="1" t="s">
        <v>697</v>
      </c>
    </row>
    <row r="605" ht="15">
      <c r="A605" s="1" t="s">
        <v>698</v>
      </c>
    </row>
    <row r="606" ht="15">
      <c r="A606" s="1" t="s">
        <v>699</v>
      </c>
    </row>
    <row r="607" ht="15">
      <c r="A607" s="1" t="s">
        <v>700</v>
      </c>
    </row>
    <row r="608" ht="15">
      <c r="A608" s="1" t="s">
        <v>701</v>
      </c>
    </row>
    <row r="609" ht="15">
      <c r="A609" s="1" t="s">
        <v>702</v>
      </c>
    </row>
    <row r="610" ht="15">
      <c r="A610" s="1" t="s">
        <v>703</v>
      </c>
    </row>
    <row r="611" ht="15">
      <c r="A611" s="1" t="s">
        <v>704</v>
      </c>
    </row>
    <row r="612" ht="15">
      <c r="A612" s="1" t="s">
        <v>705</v>
      </c>
    </row>
    <row r="613" ht="15">
      <c r="A613" s="1" t="s">
        <v>706</v>
      </c>
    </row>
    <row r="614" ht="15">
      <c r="A614" s="1" t="s">
        <v>707</v>
      </c>
    </row>
    <row r="615" ht="15">
      <c r="A615" s="1" t="s">
        <v>708</v>
      </c>
    </row>
    <row r="616" ht="15">
      <c r="A616" s="1" t="s">
        <v>709</v>
      </c>
    </row>
    <row r="617" ht="15">
      <c r="A617" s="1" t="s">
        <v>710</v>
      </c>
    </row>
    <row r="618" ht="15">
      <c r="A618" s="1" t="s">
        <v>711</v>
      </c>
    </row>
    <row r="619" ht="15">
      <c r="A619" s="1" t="s">
        <v>712</v>
      </c>
    </row>
    <row r="620" ht="15">
      <c r="A620" s="1" t="s">
        <v>713</v>
      </c>
    </row>
    <row r="621" ht="15">
      <c r="A621" s="1" t="s">
        <v>714</v>
      </c>
    </row>
    <row r="622" ht="15">
      <c r="A622" s="1" t="s">
        <v>715</v>
      </c>
    </row>
    <row r="623" ht="15">
      <c r="A623" s="1" t="s">
        <v>716</v>
      </c>
    </row>
    <row r="624" ht="15">
      <c r="A624" s="1" t="s">
        <v>717</v>
      </c>
    </row>
    <row r="625" ht="15">
      <c r="A625" s="1" t="s">
        <v>718</v>
      </c>
    </row>
    <row r="626" ht="15">
      <c r="A626" s="1" t="s">
        <v>719</v>
      </c>
    </row>
    <row r="627" ht="15">
      <c r="A627" s="1" t="s">
        <v>720</v>
      </c>
    </row>
    <row r="628" ht="15">
      <c r="A628" s="1" t="s">
        <v>721</v>
      </c>
    </row>
    <row r="629" ht="15">
      <c r="A629" s="1" t="s">
        <v>722</v>
      </c>
    </row>
    <row r="630" ht="15">
      <c r="A630" s="1" t="s">
        <v>723</v>
      </c>
    </row>
    <row r="631" ht="15">
      <c r="A631" s="1" t="s">
        <v>724</v>
      </c>
    </row>
    <row r="632" ht="15">
      <c r="A632" s="1" t="s">
        <v>725</v>
      </c>
    </row>
    <row r="633" ht="15">
      <c r="A633" s="1" t="s">
        <v>726</v>
      </c>
    </row>
    <row r="634" ht="15">
      <c r="A634" s="1" t="s">
        <v>727</v>
      </c>
    </row>
    <row r="635" ht="15">
      <c r="A635" s="1" t="s">
        <v>728</v>
      </c>
    </row>
    <row r="636" ht="15">
      <c r="A636" s="1" t="s">
        <v>729</v>
      </c>
    </row>
    <row r="637" ht="15">
      <c r="A637" s="1" t="s">
        <v>730</v>
      </c>
    </row>
    <row r="638" ht="15">
      <c r="A638" s="1" t="s">
        <v>731</v>
      </c>
    </row>
    <row r="639" ht="15">
      <c r="A639" s="1" t="s">
        <v>732</v>
      </c>
    </row>
    <row r="640" ht="15">
      <c r="A640" s="1" t="s">
        <v>733</v>
      </c>
    </row>
    <row r="641" ht="15">
      <c r="A641" s="1" t="s">
        <v>734</v>
      </c>
    </row>
    <row r="642" ht="15">
      <c r="A642" s="1" t="s">
        <v>735</v>
      </c>
    </row>
    <row r="643" ht="15">
      <c r="A643" s="1" t="s">
        <v>736</v>
      </c>
    </row>
    <row r="644" ht="15">
      <c r="A644" s="1" t="s">
        <v>883</v>
      </c>
    </row>
    <row r="645" ht="15">
      <c r="A645" s="1" t="s">
        <v>737</v>
      </c>
    </row>
    <row r="646" ht="15">
      <c r="A646" s="1" t="s">
        <v>884</v>
      </c>
    </row>
    <row r="647" ht="15">
      <c r="A647" s="1" t="s">
        <v>885</v>
      </c>
    </row>
    <row r="648" ht="15">
      <c r="A648" s="1" t="s">
        <v>738</v>
      </c>
    </row>
    <row r="649" ht="15">
      <c r="A649" s="1" t="s">
        <v>739</v>
      </c>
    </row>
    <row r="650" ht="15">
      <c r="A650" s="1" t="s">
        <v>740</v>
      </c>
    </row>
    <row r="651" ht="15">
      <c r="A651" s="1" t="s">
        <v>741</v>
      </c>
    </row>
    <row r="652" ht="15">
      <c r="A652" s="1" t="s">
        <v>742</v>
      </c>
    </row>
    <row r="653" ht="15">
      <c r="A653" s="1" t="s">
        <v>743</v>
      </c>
    </row>
    <row r="654" ht="15">
      <c r="A654" s="1" t="s">
        <v>744</v>
      </c>
    </row>
    <row r="655" ht="15">
      <c r="A655" s="1" t="s">
        <v>745</v>
      </c>
    </row>
    <row r="656" ht="15">
      <c r="A656" s="1" t="s">
        <v>746</v>
      </c>
    </row>
    <row r="657" ht="15">
      <c r="A657" s="1" t="s">
        <v>747</v>
      </c>
    </row>
    <row r="658" ht="15">
      <c r="A658" s="1" t="s">
        <v>748</v>
      </c>
    </row>
    <row r="659" ht="15">
      <c r="A659" s="1" t="s">
        <v>749</v>
      </c>
    </row>
    <row r="660" ht="15">
      <c r="A660" s="1" t="s">
        <v>750</v>
      </c>
    </row>
    <row r="661" ht="15">
      <c r="A661" s="1" t="s">
        <v>751</v>
      </c>
    </row>
    <row r="662" ht="15">
      <c r="A662" s="1" t="s">
        <v>752</v>
      </c>
    </row>
    <row r="663" ht="15">
      <c r="A663" s="1" t="s">
        <v>753</v>
      </c>
    </row>
    <row r="664" ht="15">
      <c r="A664" s="1" t="s">
        <v>754</v>
      </c>
    </row>
    <row r="665" ht="15">
      <c r="E665" s="1" t="s">
        <v>828</v>
      </c>
    </row>
    <row r="666" spans="2:4" ht="15">
      <c r="B666" s="2" t="s">
        <v>778</v>
      </c>
      <c r="C666" s="2" t="s">
        <v>791</v>
      </c>
      <c r="D666" s="2" t="s">
        <v>805</v>
      </c>
    </row>
    <row r="667" spans="2:4" ht="15">
      <c r="B667" s="3">
        <v>1</v>
      </c>
      <c r="C667" s="3">
        <v>-0.2</v>
      </c>
      <c r="D667" s="3">
        <v>0</v>
      </c>
    </row>
    <row r="668" spans="2:4" ht="15">
      <c r="B668" s="3">
        <v>2</v>
      </c>
      <c r="C668" s="3">
        <v>0.05</v>
      </c>
      <c r="D668" s="3">
        <v>0</v>
      </c>
    </row>
    <row r="669" spans="2:4" ht="15">
      <c r="B669" s="3">
        <v>3</v>
      </c>
      <c r="C669" s="3">
        <v>0.05</v>
      </c>
      <c r="D669" s="3">
        <v>0</v>
      </c>
    </row>
    <row r="670" spans="2:4" ht="15">
      <c r="B670" s="3">
        <v>4</v>
      </c>
      <c r="C670" s="3">
        <v>0.05</v>
      </c>
      <c r="D670" s="3">
        <v>0</v>
      </c>
    </row>
    <row r="671" spans="2:4" ht="15">
      <c r="B671" s="3">
        <v>5</v>
      </c>
      <c r="C671" s="3">
        <v>0.04</v>
      </c>
      <c r="D671" s="3">
        <v>0</v>
      </c>
    </row>
    <row r="672" spans="2:4" ht="15">
      <c r="B672" s="3">
        <v>6</v>
      </c>
      <c r="C672" s="3">
        <v>0.04</v>
      </c>
      <c r="D672" s="3">
        <v>0</v>
      </c>
    </row>
    <row r="673" spans="2:4" ht="15">
      <c r="B673" s="3">
        <v>7</v>
      </c>
      <c r="C673" s="3">
        <v>0.2</v>
      </c>
      <c r="D673" s="3">
        <v>0</v>
      </c>
    </row>
    <row r="674" spans="2:4" ht="15">
      <c r="B674" s="3">
        <v>8</v>
      </c>
      <c r="C674" s="3">
        <v>0.02</v>
      </c>
      <c r="D674" s="3">
        <v>0</v>
      </c>
    </row>
    <row r="675" spans="2:4" ht="15">
      <c r="B675" s="3">
        <v>9</v>
      </c>
      <c r="C675" s="3">
        <v>1</v>
      </c>
      <c r="D675" s="3">
        <v>0</v>
      </c>
    </row>
    <row r="676" spans="2:4" ht="15">
      <c r="B676" s="3">
        <v>10</v>
      </c>
      <c r="C676" s="3">
        <v>0.9</v>
      </c>
      <c r="D676" s="3">
        <v>0.9</v>
      </c>
    </row>
    <row r="677" spans="2:4" ht="15">
      <c r="B677" s="3">
        <v>11</v>
      </c>
      <c r="C677" s="3">
        <v>2.6</v>
      </c>
      <c r="D677" s="3">
        <v>2.6</v>
      </c>
    </row>
    <row r="678" spans="2:4" ht="15">
      <c r="B678" s="3">
        <v>12</v>
      </c>
      <c r="C678" s="3">
        <v>4.3</v>
      </c>
      <c r="D678" s="3">
        <v>4.4</v>
      </c>
    </row>
    <row r="679" spans="2:4" ht="15">
      <c r="B679" s="3">
        <v>13</v>
      </c>
      <c r="C679" s="3">
        <v>3.3</v>
      </c>
      <c r="D679" s="3">
        <v>3.4</v>
      </c>
    </row>
    <row r="680" spans="2:4" ht="15">
      <c r="B680" s="3">
        <v>14</v>
      </c>
      <c r="C680" s="3">
        <v>6.2</v>
      </c>
      <c r="D680" s="3">
        <v>6.2</v>
      </c>
    </row>
    <row r="681" spans="2:4" ht="15">
      <c r="B681" s="3">
        <v>15</v>
      </c>
      <c r="C681" s="3">
        <v>7.1</v>
      </c>
      <c r="D681" s="3">
        <v>7.1</v>
      </c>
    </row>
    <row r="682" spans="2:4" ht="15">
      <c r="B682" s="3">
        <v>16</v>
      </c>
      <c r="C682" s="3">
        <v>7.45</v>
      </c>
      <c r="D682" s="3">
        <v>7.5</v>
      </c>
    </row>
    <row r="683" spans="2:4" ht="15">
      <c r="B683" s="3">
        <v>17</v>
      </c>
      <c r="C683" s="3">
        <v>8</v>
      </c>
      <c r="D683" s="3">
        <v>8</v>
      </c>
    </row>
    <row r="684" spans="2:4" ht="15">
      <c r="B684" s="3">
        <v>18</v>
      </c>
      <c r="C684" s="3">
        <v>8.05</v>
      </c>
      <c r="D684" s="3">
        <v>8.1</v>
      </c>
    </row>
    <row r="685" spans="2:4" ht="15">
      <c r="B685" s="3">
        <v>19</v>
      </c>
      <c r="C685" s="3">
        <v>8.2</v>
      </c>
      <c r="D685" s="3">
        <v>8.2</v>
      </c>
    </row>
    <row r="686" spans="2:4" ht="15">
      <c r="B686" s="3">
        <v>20</v>
      </c>
      <c r="C686" s="3">
        <v>6.85</v>
      </c>
      <c r="D686" s="3">
        <v>6.7</v>
      </c>
    </row>
    <row r="687" spans="2:4" ht="15">
      <c r="B687" s="3">
        <v>21</v>
      </c>
      <c r="C687" s="3">
        <v>8.6</v>
      </c>
      <c r="D687" s="3">
        <v>8.7</v>
      </c>
    </row>
    <row r="688" spans="2:4" ht="15">
      <c r="B688" s="3">
        <v>22</v>
      </c>
      <c r="C688" s="3">
        <v>8.6</v>
      </c>
      <c r="D688" s="3">
        <v>8.7</v>
      </c>
    </row>
    <row r="689" spans="2:4" ht="15">
      <c r="B689" s="3">
        <v>23</v>
      </c>
      <c r="C689" s="3">
        <v>8.65</v>
      </c>
      <c r="D689" s="3">
        <v>8.7</v>
      </c>
    </row>
    <row r="690" spans="2:4" ht="15">
      <c r="B690" s="3">
        <v>24</v>
      </c>
      <c r="C690" s="3">
        <v>8.7</v>
      </c>
      <c r="D690" s="3">
        <v>8.8</v>
      </c>
    </row>
    <row r="691" spans="2:4" ht="15">
      <c r="B691" s="3">
        <v>25</v>
      </c>
      <c r="C691" s="3">
        <v>8.75</v>
      </c>
      <c r="D691" s="3">
        <v>8.8</v>
      </c>
    </row>
    <row r="692" spans="2:4" ht="15">
      <c r="B692" s="3">
        <v>26</v>
      </c>
      <c r="C692" s="3">
        <v>8.7</v>
      </c>
      <c r="D692" s="3">
        <v>8.8</v>
      </c>
    </row>
    <row r="693" spans="2:4" ht="15">
      <c r="B693" s="3">
        <v>27</v>
      </c>
      <c r="C693" s="3">
        <v>8.2</v>
      </c>
      <c r="D693" s="3">
        <v>8.2</v>
      </c>
    </row>
    <row r="694" spans="2:4" ht="15">
      <c r="B694" s="3">
        <v>28</v>
      </c>
      <c r="C694" s="3">
        <v>8.9</v>
      </c>
      <c r="D694" s="3">
        <v>8.65</v>
      </c>
    </row>
    <row r="695" spans="2:4" ht="15">
      <c r="B695" s="3">
        <v>29</v>
      </c>
      <c r="C695" s="3">
        <v>9.05</v>
      </c>
      <c r="D695" s="3">
        <v>8.3</v>
      </c>
    </row>
    <row r="696" spans="2:4" ht="15">
      <c r="B696" s="3">
        <v>30</v>
      </c>
      <c r="C696" s="3">
        <v>9</v>
      </c>
      <c r="D696" s="3">
        <v>7.4</v>
      </c>
    </row>
    <row r="697" spans="2:4" ht="15">
      <c r="B697" s="3">
        <v>31</v>
      </c>
      <c r="C697" s="3">
        <v>9.5</v>
      </c>
      <c r="D697" s="3">
        <v>6.5</v>
      </c>
    </row>
    <row r="698" spans="2:4" ht="15">
      <c r="B698" s="3">
        <v>32</v>
      </c>
      <c r="C698" s="3">
        <v>9.8</v>
      </c>
      <c r="D698" s="3">
        <v>5.5</v>
      </c>
    </row>
    <row r="699" spans="2:4" ht="15">
      <c r="B699" s="3">
        <v>33</v>
      </c>
      <c r="C699" s="3">
        <v>9.7</v>
      </c>
      <c r="D699" s="3">
        <v>5.1</v>
      </c>
    </row>
    <row r="700" spans="2:4" ht="15">
      <c r="B700" s="3">
        <v>34</v>
      </c>
      <c r="C700" s="3">
        <v>9.95</v>
      </c>
      <c r="D700" s="3">
        <v>5.05</v>
      </c>
    </row>
    <row r="701" spans="2:4" ht="15">
      <c r="B701" s="3">
        <v>35</v>
      </c>
      <c r="C701" s="3">
        <v>10</v>
      </c>
      <c r="D701" s="3">
        <v>5.1</v>
      </c>
    </row>
    <row r="702" ht="15">
      <c r="A702" s="1" t="s">
        <v>886</v>
      </c>
    </row>
    <row r="703" ht="15">
      <c r="A703" s="1" t="s">
        <v>755</v>
      </c>
    </row>
    <row r="704" ht="15">
      <c r="A704" s="1" t="s">
        <v>756</v>
      </c>
    </row>
    <row r="705" ht="15">
      <c r="A705" s="1" t="s">
        <v>757</v>
      </c>
    </row>
    <row r="706" ht="15">
      <c r="A706" s="1" t="s">
        <v>758</v>
      </c>
    </row>
    <row r="707" ht="15">
      <c r="A707" s="1" t="s">
        <v>759</v>
      </c>
    </row>
    <row r="708" ht="15">
      <c r="A708" s="1" t="s">
        <v>760</v>
      </c>
    </row>
    <row r="709" ht="15">
      <c r="A709" s="1" t="s">
        <v>761</v>
      </c>
    </row>
    <row r="710" ht="15">
      <c r="A710" s="1" t="s">
        <v>762</v>
      </c>
    </row>
    <row r="712" ht="15">
      <c r="A712" s="1" t="s">
        <v>763</v>
      </c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L573"/>
  <sheetViews>
    <sheetView workbookViewId="0" topLeftCell="A1">
      <selection activeCell="C2" sqref="C2"/>
    </sheetView>
  </sheetViews>
  <sheetFormatPr defaultColWidth="8.796875" defaultRowHeight="15"/>
  <cols>
    <col min="1" max="18" width="6.796875" style="0" customWidth="1"/>
  </cols>
  <sheetData>
    <row r="1" ht="16.5">
      <c r="B1" s="13" t="s">
        <v>217</v>
      </c>
    </row>
    <row r="3" ht="15">
      <c r="A3" t="s">
        <v>887</v>
      </c>
    </row>
    <row r="4" ht="15">
      <c r="A4" t="s">
        <v>888</v>
      </c>
    </row>
    <row r="5" ht="15">
      <c r="A5" t="s">
        <v>889</v>
      </c>
    </row>
    <row r="6" ht="15">
      <c r="A6" t="s">
        <v>890</v>
      </c>
    </row>
    <row r="7" ht="15">
      <c r="A7" t="s">
        <v>891</v>
      </c>
    </row>
    <row r="8" ht="15">
      <c r="A8" t="s">
        <v>892</v>
      </c>
    </row>
    <row r="9" ht="15">
      <c r="A9" t="s">
        <v>893</v>
      </c>
    </row>
    <row r="10" ht="15">
      <c r="A10" t="s">
        <v>894</v>
      </c>
    </row>
    <row r="11" ht="15">
      <c r="A11" t="s">
        <v>895</v>
      </c>
    </row>
    <row r="12" ht="15">
      <c r="A12" t="s">
        <v>896</v>
      </c>
    </row>
    <row r="13" ht="15">
      <c r="A13" t="s">
        <v>897</v>
      </c>
    </row>
    <row r="14" ht="15">
      <c r="A14" s="10" t="s">
        <v>898</v>
      </c>
    </row>
    <row r="15" ht="15">
      <c r="A15" s="11" t="s">
        <v>899</v>
      </c>
    </row>
    <row r="16" ht="15">
      <c r="A16" t="s">
        <v>900</v>
      </c>
    </row>
    <row r="17" ht="15">
      <c r="A17" t="s">
        <v>901</v>
      </c>
    </row>
    <row r="18" ht="15">
      <c r="A18" t="s">
        <v>902</v>
      </c>
    </row>
    <row r="19" ht="15">
      <c r="A19" t="s">
        <v>903</v>
      </c>
    </row>
    <row r="20" ht="15">
      <c r="A20" t="s">
        <v>904</v>
      </c>
    </row>
    <row r="21" ht="15">
      <c r="A21" t="s">
        <v>905</v>
      </c>
    </row>
    <row r="22" ht="15">
      <c r="A22" t="s">
        <v>906</v>
      </c>
    </row>
    <row r="23" ht="15">
      <c r="A23" t="s">
        <v>907</v>
      </c>
    </row>
    <row r="24" ht="15">
      <c r="A24" t="s">
        <v>908</v>
      </c>
    </row>
    <row r="25" ht="15">
      <c r="A25" t="s">
        <v>909</v>
      </c>
    </row>
    <row r="26" ht="15">
      <c r="A26" t="s">
        <v>910</v>
      </c>
    </row>
    <row r="27" ht="15">
      <c r="A27" t="s">
        <v>911</v>
      </c>
    </row>
    <row r="28" ht="15">
      <c r="A28" t="s">
        <v>912</v>
      </c>
    </row>
    <row r="29" ht="15">
      <c r="A29" t="s">
        <v>913</v>
      </c>
    </row>
    <row r="30" ht="15">
      <c r="A30" t="s">
        <v>914</v>
      </c>
    </row>
    <row r="31" ht="15">
      <c r="A31" t="s">
        <v>915</v>
      </c>
    </row>
    <row r="32" ht="15">
      <c r="A32" t="s">
        <v>916</v>
      </c>
    </row>
    <row r="33" ht="15">
      <c r="A33" t="s">
        <v>917</v>
      </c>
    </row>
    <row r="34" ht="15">
      <c r="A34" t="s">
        <v>918</v>
      </c>
    </row>
    <row r="35" ht="15">
      <c r="A35" t="s">
        <v>919</v>
      </c>
    </row>
    <row r="36" ht="15">
      <c r="A36" t="s">
        <v>920</v>
      </c>
    </row>
    <row r="37" ht="15">
      <c r="A37" t="s">
        <v>921</v>
      </c>
    </row>
    <row r="38" ht="15">
      <c r="A38" t="s">
        <v>922</v>
      </c>
    </row>
    <row r="39" ht="15">
      <c r="A39" t="s">
        <v>923</v>
      </c>
    </row>
    <row r="40" ht="15">
      <c r="A40" t="s">
        <v>924</v>
      </c>
    </row>
    <row r="41" ht="15">
      <c r="A41" t="s">
        <v>925</v>
      </c>
    </row>
    <row r="42" ht="15">
      <c r="A42" t="s">
        <v>926</v>
      </c>
    </row>
    <row r="43" ht="15">
      <c r="A43" t="s">
        <v>927</v>
      </c>
    </row>
    <row r="44" ht="15">
      <c r="A44" t="s">
        <v>928</v>
      </c>
    </row>
    <row r="45" ht="15">
      <c r="A45" t="s">
        <v>929</v>
      </c>
    </row>
    <row r="46" ht="15">
      <c r="A46" t="s">
        <v>930</v>
      </c>
    </row>
    <row r="47" ht="15">
      <c r="A47" t="s">
        <v>931</v>
      </c>
    </row>
    <row r="48" ht="15">
      <c r="A48" t="s">
        <v>932</v>
      </c>
    </row>
    <row r="49" ht="15">
      <c r="C49" t="s">
        <v>225</v>
      </c>
    </row>
    <row r="50" ht="15">
      <c r="B50" t="s">
        <v>226</v>
      </c>
    </row>
    <row r="51" ht="15">
      <c r="A51" s="12" t="s">
        <v>933</v>
      </c>
    </row>
    <row r="52" ht="15">
      <c r="A52" s="12" t="s">
        <v>228</v>
      </c>
    </row>
    <row r="53" ht="15">
      <c r="A53" s="12" t="s">
        <v>934</v>
      </c>
    </row>
    <row r="54" ht="15">
      <c r="C54" s="1" t="s">
        <v>935</v>
      </c>
    </row>
    <row r="55" spans="2:5" ht="15">
      <c r="B55" s="2" t="s">
        <v>936</v>
      </c>
      <c r="C55" s="2" t="s">
        <v>937</v>
      </c>
      <c r="D55" s="2" t="s">
        <v>938</v>
      </c>
      <c r="E55" s="2" t="s">
        <v>939</v>
      </c>
    </row>
    <row r="56" spans="2:5" ht="15">
      <c r="B56" s="3">
        <v>4.4500000000000003E-07</v>
      </c>
      <c r="C56" s="3">
        <v>4.69E-11</v>
      </c>
      <c r="D56" s="3">
        <v>44.5</v>
      </c>
      <c r="E56" s="3">
        <v>69.3</v>
      </c>
    </row>
    <row r="58" spans="2:4" ht="15">
      <c r="B58" s="6" t="s">
        <v>940</v>
      </c>
      <c r="C58" s="2" t="s">
        <v>786</v>
      </c>
      <c r="D58" s="2"/>
    </row>
    <row r="59" spans="2:4" ht="15">
      <c r="B59" s="3">
        <v>4</v>
      </c>
      <c r="C59" s="3">
        <v>0.004430289377125556</v>
      </c>
      <c r="D59" s="3"/>
    </row>
    <row r="60" spans="2:4" ht="15">
      <c r="B60" s="3">
        <v>4.25</v>
      </c>
      <c r="C60" s="3">
        <v>0.007851227066827282</v>
      </c>
      <c r="D60" s="3"/>
    </row>
    <row r="61" spans="2:4" ht="15">
      <c r="B61" s="3">
        <v>4.5</v>
      </c>
      <c r="C61" s="3">
        <v>0.013876899428831378</v>
      </c>
      <c r="D61" s="3"/>
    </row>
    <row r="62" spans="2:4" ht="15">
      <c r="B62" s="3">
        <v>4.75</v>
      </c>
      <c r="C62" s="3">
        <v>0.024413393972176973</v>
      </c>
      <c r="D62" s="3"/>
    </row>
    <row r="63" spans="2:4" ht="15">
      <c r="B63" s="3">
        <v>5</v>
      </c>
      <c r="C63" s="3">
        <v>0.0426045079159657</v>
      </c>
      <c r="D63" s="3"/>
    </row>
    <row r="64" spans="2:4" ht="15">
      <c r="B64" s="3">
        <v>5.25</v>
      </c>
      <c r="C64" s="3">
        <v>0.07333171491184275</v>
      </c>
      <c r="D64" s="3"/>
    </row>
    <row r="65" spans="2:4" ht="15">
      <c r="B65" s="3">
        <v>5.5</v>
      </c>
      <c r="C65" s="3">
        <v>0.1233651599342452</v>
      </c>
      <c r="D65" s="3"/>
    </row>
    <row r="66" spans="2:4" ht="15">
      <c r="B66" s="3">
        <v>5.75</v>
      </c>
      <c r="C66" s="3">
        <v>0.20016428051411034</v>
      </c>
      <c r="D66" s="3"/>
    </row>
    <row r="67" spans="2:4" ht="15">
      <c r="B67" s="3">
        <v>6</v>
      </c>
      <c r="C67" s="3">
        <v>0.3079829157387938</v>
      </c>
      <c r="D67" s="3"/>
    </row>
    <row r="68" spans="2:4" ht="15">
      <c r="B68" s="3">
        <v>6.25</v>
      </c>
      <c r="C68" s="3">
        <v>0.4418143271995609</v>
      </c>
      <c r="D68" s="3"/>
    </row>
    <row r="69" spans="2:4" ht="15">
      <c r="B69" s="3">
        <v>6.5</v>
      </c>
      <c r="C69" s="3">
        <v>0.5847046402934359</v>
      </c>
      <c r="D69" s="3"/>
    </row>
    <row r="70" spans="2:4" ht="15">
      <c r="B70" s="3">
        <v>6.75</v>
      </c>
      <c r="C70" s="3">
        <v>0.7147252314318796</v>
      </c>
      <c r="D70" s="3"/>
    </row>
    <row r="71" spans="2:4" ht="15">
      <c r="B71" s="3">
        <v>7</v>
      </c>
      <c r="C71" s="3">
        <v>0.8169667980631381</v>
      </c>
      <c r="D71" s="3"/>
    </row>
    <row r="72" spans="2:4" ht="15">
      <c r="B72" s="3">
        <v>7.25</v>
      </c>
      <c r="C72" s="3">
        <v>0.8886315590314802</v>
      </c>
      <c r="D72" s="3"/>
    </row>
    <row r="73" spans="2:4" ht="15">
      <c r="B73" s="3">
        <v>7.5</v>
      </c>
      <c r="C73" s="3">
        <v>0.9351269393050372</v>
      </c>
      <c r="D73" s="3"/>
    </row>
    <row r="74" spans="2:4" ht="15">
      <c r="B74" s="3">
        <v>7.75</v>
      </c>
      <c r="C74" s="3">
        <v>0.9642010356681785</v>
      </c>
      <c r="D74" s="3"/>
    </row>
    <row r="75" spans="2:4" ht="15">
      <c r="B75" s="3">
        <v>8</v>
      </c>
      <c r="C75" s="3">
        <v>0.9826883084961607</v>
      </c>
      <c r="D75" s="3"/>
    </row>
    <row r="76" spans="2:4" ht="15">
      <c r="B76" s="3">
        <v>8.25</v>
      </c>
      <c r="C76" s="3">
        <v>0.9957915278997173</v>
      </c>
      <c r="D76" s="3"/>
    </row>
    <row r="77" spans="2:4" ht="15">
      <c r="B77" s="3">
        <v>8.5</v>
      </c>
      <c r="C77" s="3">
        <v>1.0075590157151595</v>
      </c>
      <c r="D77" s="3"/>
    </row>
    <row r="78" spans="2:4" ht="15">
      <c r="B78" s="3">
        <v>8.75</v>
      </c>
      <c r="C78" s="3">
        <v>1.0217180972978814</v>
      </c>
      <c r="D78" s="3"/>
    </row>
    <row r="79" spans="2:4" ht="15">
      <c r="B79" s="3">
        <v>9</v>
      </c>
      <c r="C79" s="3">
        <v>1.0425610527972962</v>
      </c>
      <c r="D79" s="3"/>
    </row>
    <row r="80" spans="2:4" ht="15">
      <c r="B80" s="3">
        <v>9.25</v>
      </c>
      <c r="C80" s="3">
        <v>1.0757262532784393</v>
      </c>
      <c r="D80" s="3"/>
    </row>
    <row r="81" spans="2:4" ht="15">
      <c r="B81" s="3">
        <v>9.5</v>
      </c>
      <c r="C81" s="3">
        <v>1.1284573047125948</v>
      </c>
      <c r="D81" s="3"/>
    </row>
    <row r="82" spans="2:4" ht="15">
      <c r="B82" s="3">
        <v>9.75</v>
      </c>
      <c r="C82" s="3">
        <v>1.2083147027680856</v>
      </c>
      <c r="D82" s="3"/>
    </row>
    <row r="83" spans="2:4" ht="15">
      <c r="B83" s="3">
        <v>10</v>
      </c>
      <c r="C83" s="3">
        <v>1.3190630233785303</v>
      </c>
      <c r="D83" s="3"/>
    </row>
    <row r="84" spans="2:4" ht="15">
      <c r="B84" s="3">
        <v>10.25</v>
      </c>
      <c r="C84" s="3">
        <v>1.454647377919732</v>
      </c>
      <c r="D84" s="3"/>
    </row>
    <row r="85" spans="2:4" ht="15">
      <c r="B85" s="3">
        <v>10.5</v>
      </c>
      <c r="C85" s="3">
        <v>1.5972332199834558</v>
      </c>
      <c r="D85" s="3"/>
    </row>
    <row r="86" spans="2:4" ht="15">
      <c r="B86" s="3">
        <v>10.75</v>
      </c>
      <c r="C86" s="3">
        <v>1.7250579506398167</v>
      </c>
      <c r="D86" s="3"/>
    </row>
    <row r="87" spans="2:4" ht="15">
      <c r="B87" s="3">
        <v>11</v>
      </c>
      <c r="C87" s="3">
        <v>1.824245870950925</v>
      </c>
      <c r="D87" s="3"/>
    </row>
    <row r="88" spans="2:4" ht="15">
      <c r="B88" s="3">
        <v>11.25</v>
      </c>
      <c r="C88" s="3">
        <v>1.8929325529302585</v>
      </c>
      <c r="D88" s="3"/>
    </row>
    <row r="89" spans="2:4" ht="15">
      <c r="B89" s="3">
        <v>11.5</v>
      </c>
      <c r="C89" s="3">
        <v>1.936832255097239</v>
      </c>
      <c r="D89" s="3"/>
    </row>
    <row r="90" spans="2:4" ht="15">
      <c r="B90" s="3">
        <v>11.75</v>
      </c>
      <c r="C90" s="3">
        <v>1.9634684425071531</v>
      </c>
      <c r="D90" s="3"/>
    </row>
    <row r="91" spans="2:4" ht="15">
      <c r="B91" s="3">
        <v>12</v>
      </c>
      <c r="C91" s="3">
        <v>1.9791230804286513</v>
      </c>
      <c r="D91" s="3"/>
    </row>
    <row r="92" spans="2:4" ht="15">
      <c r="B92" s="3">
        <v>12.25</v>
      </c>
      <c r="C92" s="3">
        <v>1.988151812103701</v>
      </c>
      <c r="D92" s="3"/>
    </row>
    <row r="93" spans="2:4" ht="15">
      <c r="B93" s="3">
        <v>12.5</v>
      </c>
      <c r="C93" s="3">
        <v>1.993302552344565</v>
      </c>
      <c r="D93" s="3"/>
    </row>
    <row r="95" ht="15">
      <c r="C95" s="1" t="s">
        <v>941</v>
      </c>
    </row>
    <row r="96" spans="2:5" ht="15">
      <c r="B96" s="2" t="s">
        <v>936</v>
      </c>
      <c r="C96" s="2" t="s">
        <v>937</v>
      </c>
      <c r="D96" s="2" t="s">
        <v>938</v>
      </c>
      <c r="E96" s="2" t="s">
        <v>939</v>
      </c>
    </row>
    <row r="97" spans="2:5" ht="15">
      <c r="B97" s="3">
        <v>2.2999999999999998E-10</v>
      </c>
      <c r="C97" s="3">
        <v>1.7E-12</v>
      </c>
      <c r="D97" s="3">
        <v>37</v>
      </c>
      <c r="E97" s="3">
        <v>60</v>
      </c>
    </row>
    <row r="99" spans="2:4" ht="15">
      <c r="B99" s="6" t="s">
        <v>940</v>
      </c>
      <c r="C99" s="2" t="s">
        <v>786</v>
      </c>
      <c r="D99" s="2"/>
    </row>
    <row r="100" spans="2:4" ht="15">
      <c r="B100" s="3">
        <v>7</v>
      </c>
      <c r="C100" s="3">
        <v>0.0022948000701120594</v>
      </c>
      <c r="D100" s="3"/>
    </row>
    <row r="101" spans="2:4" ht="15">
      <c r="B101" s="3">
        <v>7.25</v>
      </c>
      <c r="C101" s="3">
        <v>0.004073628116808726</v>
      </c>
      <c r="D101" s="3"/>
    </row>
    <row r="102" spans="2:4" ht="15">
      <c r="B102" s="3">
        <v>7.5</v>
      </c>
      <c r="C102" s="3">
        <v>0.007221494144687458</v>
      </c>
      <c r="D102" s="3"/>
    </row>
    <row r="103" spans="2:4" ht="15">
      <c r="B103" s="3">
        <v>7.75</v>
      </c>
      <c r="C103" s="3">
        <v>0.012771127733087391</v>
      </c>
      <c r="D103" s="3"/>
    </row>
    <row r="104" spans="2:4" ht="15">
      <c r="B104" s="3">
        <v>8</v>
      </c>
      <c r="C104" s="3">
        <v>0.022490451673835735</v>
      </c>
      <c r="D104" s="3"/>
    </row>
    <row r="105" spans="2:4" ht="15">
      <c r="B105" s="3">
        <v>8.25</v>
      </c>
      <c r="C105" s="3">
        <v>0.03931660346432662</v>
      </c>
      <c r="D105" s="3"/>
    </row>
    <row r="106" spans="2:4" ht="15">
      <c r="B106" s="3">
        <v>8.5</v>
      </c>
      <c r="C106" s="3">
        <v>0.06787147786979215</v>
      </c>
      <c r="D106" s="3"/>
    </row>
    <row r="107" spans="2:4" ht="15">
      <c r="B107" s="3">
        <v>8.75</v>
      </c>
      <c r="C107" s="3">
        <v>0.11473230415377965</v>
      </c>
      <c r="D107" s="3"/>
    </row>
    <row r="108" spans="2:4" ht="15">
      <c r="B108" s="3">
        <v>9</v>
      </c>
      <c r="C108" s="3">
        <v>0.1875680169962231</v>
      </c>
      <c r="D108" s="3"/>
    </row>
    <row r="109" spans="2:4" ht="15">
      <c r="B109" s="3">
        <v>9.25</v>
      </c>
      <c r="C109" s="3">
        <v>0.29177796464055805</v>
      </c>
      <c r="D109" s="3"/>
    </row>
    <row r="110" spans="2:4" ht="15">
      <c r="B110" s="3">
        <v>9.5</v>
      </c>
      <c r="C110" s="3">
        <v>0.42463579187270434</v>
      </c>
      <c r="D110" s="3"/>
    </row>
    <row r="111" spans="2:4" ht="15">
      <c r="B111" s="3">
        <v>9.75</v>
      </c>
      <c r="C111" s="3">
        <v>0.5716640201398204</v>
      </c>
      <c r="D111" s="3"/>
    </row>
    <row r="112" spans="2:4" ht="15">
      <c r="B112" s="3">
        <v>10</v>
      </c>
      <c r="C112" s="3">
        <v>0.7122278458267197</v>
      </c>
      <c r="D112" s="3"/>
    </row>
    <row r="113" spans="2:4" ht="15">
      <c r="B113" s="3">
        <v>10.25</v>
      </c>
      <c r="C113" s="3">
        <v>0.831912651086812</v>
      </c>
      <c r="D113" s="3"/>
    </row>
    <row r="114" spans="2:4" ht="15">
      <c r="B114" s="3">
        <v>10.5</v>
      </c>
      <c r="C114" s="3">
        <v>0.9297110771271258</v>
      </c>
      <c r="D114" s="3"/>
    </row>
    <row r="115" spans="2:4" ht="15">
      <c r="B115" s="3">
        <v>10.75</v>
      </c>
      <c r="C115" s="3">
        <v>1.0155864121899878</v>
      </c>
      <c r="D115" s="3"/>
    </row>
    <row r="116" spans="2:4" ht="15">
      <c r="B116" s="3">
        <v>11</v>
      </c>
      <c r="C116" s="3">
        <v>1.1042637047653172</v>
      </c>
      <c r="D116" s="3"/>
    </row>
    <row r="117" spans="2:4" ht="15">
      <c r="B117" s="3">
        <v>11.25</v>
      </c>
      <c r="C117" s="3">
        <v>1.2094263314299045</v>
      </c>
      <c r="D117" s="3"/>
    </row>
    <row r="118" spans="2:4" ht="15">
      <c r="B118" s="3">
        <v>11.5</v>
      </c>
      <c r="C118" s="3">
        <v>1.337669008771222</v>
      </c>
      <c r="D118" s="3"/>
    </row>
    <row r="119" spans="2:4" ht="15">
      <c r="B119" s="3">
        <v>11.75</v>
      </c>
      <c r="C119" s="3">
        <v>1.482885805214161</v>
      </c>
      <c r="D119" s="3"/>
    </row>
    <row r="120" spans="2:4" ht="15">
      <c r="B120" s="3">
        <v>12</v>
      </c>
      <c r="C120" s="3">
        <v>1.6270096463022505</v>
      </c>
      <c r="D120" s="3"/>
    </row>
    <row r="121" spans="2:4" ht="15">
      <c r="B121" s="3">
        <v>12.25</v>
      </c>
      <c r="C121" s="3">
        <v>1.7503701547341897</v>
      </c>
      <c r="D121" s="3"/>
    </row>
    <row r="122" spans="2:4" ht="15">
      <c r="B122" s="3">
        <v>12.5</v>
      </c>
      <c r="C122" s="3">
        <v>1.8427613328514736</v>
      </c>
      <c r="D122" s="3"/>
    </row>
    <row r="123" spans="2:4" ht="15">
      <c r="B123" s="3">
        <v>12.75</v>
      </c>
      <c r="C123" s="3">
        <v>1.9051617677844046</v>
      </c>
      <c r="D123" s="3"/>
    </row>
    <row r="124" spans="2:4" ht="15">
      <c r="B124" s="3">
        <v>13</v>
      </c>
      <c r="C124" s="3">
        <v>1.9443974783217797</v>
      </c>
      <c r="D124" s="3"/>
    </row>
    <row r="125" spans="2:4" ht="15">
      <c r="B125" s="3">
        <v>13.25</v>
      </c>
      <c r="C125" s="3">
        <v>1.9679648692097407</v>
      </c>
      <c r="D125" s="3"/>
    </row>
    <row r="126" spans="2:4" ht="15">
      <c r="B126" s="3">
        <v>13.5</v>
      </c>
      <c r="C126" s="3">
        <v>1.9817330926458487</v>
      </c>
      <c r="D126" s="3"/>
    </row>
    <row r="127" spans="2:4" ht="15">
      <c r="B127" s="3">
        <v>13.75</v>
      </c>
      <c r="C127" s="3">
        <v>1.9896462290036323</v>
      </c>
      <c r="D127" s="3"/>
    </row>
    <row r="128" spans="2:4" ht="15">
      <c r="B128" s="3">
        <v>14</v>
      </c>
      <c r="C128" s="3">
        <v>1.9941515397529774</v>
      </c>
      <c r="D128" s="3"/>
    </row>
    <row r="129" ht="15">
      <c r="B129" t="s">
        <v>227</v>
      </c>
    </row>
    <row r="131" ht="15">
      <c r="A131" t="s">
        <v>230</v>
      </c>
    </row>
    <row r="132" ht="15">
      <c r="A132" t="s">
        <v>231</v>
      </c>
    </row>
    <row r="133" ht="15">
      <c r="A133" t="s">
        <v>232</v>
      </c>
    </row>
    <row r="134" ht="15">
      <c r="A134" s="1" t="s">
        <v>233</v>
      </c>
    </row>
    <row r="135" ht="15">
      <c r="A135" s="1" t="s">
        <v>234</v>
      </c>
    </row>
    <row r="136" ht="15">
      <c r="A136" s="1" t="s">
        <v>229</v>
      </c>
    </row>
    <row r="137" ht="15">
      <c r="A137" s="1" t="s">
        <v>235</v>
      </c>
    </row>
    <row r="138" ht="15">
      <c r="A138" s="1" t="s">
        <v>238</v>
      </c>
    </row>
    <row r="139" ht="15">
      <c r="A139" s="1" t="s">
        <v>236</v>
      </c>
    </row>
    <row r="140" ht="15">
      <c r="A140" s="1" t="s">
        <v>237</v>
      </c>
    </row>
    <row r="141" ht="15">
      <c r="A141" s="1" t="s">
        <v>239</v>
      </c>
    </row>
    <row r="142" ht="15">
      <c r="A142" s="1" t="s">
        <v>240</v>
      </c>
    </row>
    <row r="143" ht="15">
      <c r="A143" s="1" t="s">
        <v>241</v>
      </c>
    </row>
    <row r="144" ht="15">
      <c r="A144" s="1" t="s">
        <v>242</v>
      </c>
    </row>
    <row r="145" ht="15">
      <c r="A145" s="1" t="s">
        <v>243</v>
      </c>
    </row>
    <row r="146" ht="15">
      <c r="A146" s="1" t="s">
        <v>244</v>
      </c>
    </row>
    <row r="147" ht="15">
      <c r="A147" s="1" t="s">
        <v>245</v>
      </c>
    </row>
    <row r="148" ht="15">
      <c r="A148" s="1" t="s">
        <v>246</v>
      </c>
    </row>
    <row r="149" ht="15">
      <c r="A149" s="1" t="s">
        <v>247</v>
      </c>
    </row>
    <row r="150" ht="15">
      <c r="A150" s="1" t="s">
        <v>248</v>
      </c>
    </row>
    <row r="151" ht="15">
      <c r="A151" s="1" t="s">
        <v>249</v>
      </c>
    </row>
    <row r="152" ht="15">
      <c r="A152" s="1" t="s">
        <v>250</v>
      </c>
    </row>
    <row r="153" ht="15">
      <c r="A153" s="1" t="s">
        <v>251</v>
      </c>
    </row>
    <row r="154" ht="15">
      <c r="A154" s="1" t="s">
        <v>252</v>
      </c>
    </row>
    <row r="155" ht="15">
      <c r="A155" s="1" t="s">
        <v>253</v>
      </c>
    </row>
    <row r="156" ht="15">
      <c r="A156" s="1" t="s">
        <v>254</v>
      </c>
    </row>
    <row r="157" ht="15">
      <c r="A157" s="1" t="s">
        <v>255</v>
      </c>
    </row>
    <row r="158" ht="15">
      <c r="A158" s="1" t="s">
        <v>256</v>
      </c>
    </row>
    <row r="159" ht="15">
      <c r="A159" s="1" t="s">
        <v>257</v>
      </c>
    </row>
    <row r="160" ht="15">
      <c r="A160" s="1" t="s">
        <v>258</v>
      </c>
    </row>
    <row r="161" ht="15">
      <c r="A161" s="1" t="s">
        <v>259</v>
      </c>
    </row>
    <row r="162" ht="15">
      <c r="A162" s="1" t="s">
        <v>260</v>
      </c>
    </row>
    <row r="163" ht="15">
      <c r="A163" s="1" t="s">
        <v>261</v>
      </c>
    </row>
    <row r="164" ht="15">
      <c r="A164" s="1" t="s">
        <v>262</v>
      </c>
    </row>
    <row r="165" ht="15">
      <c r="A165" s="1" t="s">
        <v>263</v>
      </c>
    </row>
    <row r="167" ht="16.5">
      <c r="B167" s="13" t="s">
        <v>264</v>
      </c>
    </row>
    <row r="168" ht="15">
      <c r="A168" s="1" t="s">
        <v>265</v>
      </c>
    </row>
    <row r="169" ht="15">
      <c r="A169" s="1" t="s">
        <v>266</v>
      </c>
    </row>
    <row r="170" ht="15">
      <c r="A170" s="1" t="s">
        <v>267</v>
      </c>
    </row>
    <row r="171" ht="15">
      <c r="A171" s="1" t="s">
        <v>268</v>
      </c>
    </row>
    <row r="172" ht="15">
      <c r="A172" s="1" t="s">
        <v>269</v>
      </c>
    </row>
    <row r="173" ht="15">
      <c r="A173" s="1" t="s">
        <v>270</v>
      </c>
    </row>
    <row r="174" ht="15">
      <c r="A174" s="1" t="s">
        <v>271</v>
      </c>
    </row>
    <row r="175" ht="15">
      <c r="A175" s="1" t="s">
        <v>272</v>
      </c>
    </row>
    <row r="176" ht="15">
      <c r="A176" s="1" t="s">
        <v>273</v>
      </c>
    </row>
    <row r="177" ht="15">
      <c r="A177" s="1" t="s">
        <v>274</v>
      </c>
    </row>
    <row r="178" ht="15">
      <c r="B178" s="1" t="s">
        <v>275</v>
      </c>
    </row>
    <row r="179" ht="15">
      <c r="C179" s="1" t="s">
        <v>276</v>
      </c>
    </row>
    <row r="180" ht="15">
      <c r="G180" s="1" t="s">
        <v>277</v>
      </c>
    </row>
    <row r="181" spans="1:12" ht="15">
      <c r="A181" s="6" t="s">
        <v>278</v>
      </c>
      <c r="B181" s="3">
        <f>1/25</f>
        <v>0.04</v>
      </c>
      <c r="C181" s="3">
        <v>0.2</v>
      </c>
      <c r="D181" s="3">
        <v>0.3</v>
      </c>
      <c r="E181" s="3">
        <v>0.4</v>
      </c>
      <c r="F181" s="3">
        <v>0.6</v>
      </c>
      <c r="G181" s="3">
        <v>0.8</v>
      </c>
      <c r="H181" s="3">
        <v>1</v>
      </c>
      <c r="I181" s="3">
        <v>1.2</v>
      </c>
      <c r="J181" s="3">
        <v>1.4</v>
      </c>
      <c r="K181" s="3">
        <v>1.6</v>
      </c>
      <c r="L181" s="3">
        <v>1.8</v>
      </c>
    </row>
    <row r="182" spans="1:12" ht="15">
      <c r="A182" s="6" t="s">
        <v>279</v>
      </c>
      <c r="B182" s="3">
        <v>1</v>
      </c>
      <c r="C182" s="3">
        <v>1.49</v>
      </c>
      <c r="D182" s="3">
        <v>1.72</v>
      </c>
      <c r="E182" s="3">
        <v>1.96</v>
      </c>
      <c r="F182" s="3">
        <v>2.34</v>
      </c>
      <c r="G182" s="3">
        <v>2.68</v>
      </c>
      <c r="H182" s="3">
        <v>3</v>
      </c>
      <c r="I182" s="3">
        <v>3.3</v>
      </c>
      <c r="J182" s="3">
        <v>3.57</v>
      </c>
      <c r="K182" s="3">
        <v>3.8</v>
      </c>
      <c r="L182" s="3">
        <v>4</v>
      </c>
    </row>
    <row r="183" ht="15">
      <c r="A183" s="1" t="s">
        <v>280</v>
      </c>
    </row>
    <row r="184" ht="15">
      <c r="A184" s="1" t="s">
        <v>281</v>
      </c>
    </row>
    <row r="185" ht="15">
      <c r="A185" s="1" t="s">
        <v>282</v>
      </c>
    </row>
    <row r="186" ht="15">
      <c r="A186" s="1" t="s">
        <v>283</v>
      </c>
    </row>
    <row r="187" ht="15">
      <c r="A187" s="1" t="s">
        <v>284</v>
      </c>
    </row>
    <row r="188" ht="15">
      <c r="A188" s="1" t="s">
        <v>285</v>
      </c>
    </row>
    <row r="189" ht="15">
      <c r="A189" s="1" t="s">
        <v>286</v>
      </c>
    </row>
    <row r="190" ht="15">
      <c r="A190" s="1" t="s">
        <v>287</v>
      </c>
    </row>
    <row r="191" ht="15">
      <c r="A191" s="1" t="s">
        <v>714</v>
      </c>
    </row>
    <row r="192" ht="15">
      <c r="A192" s="1" t="s">
        <v>288</v>
      </c>
    </row>
    <row r="193" ht="15">
      <c r="A193" s="1" t="s">
        <v>289</v>
      </c>
    </row>
    <row r="194" ht="15">
      <c r="A194" s="1" t="s">
        <v>290</v>
      </c>
    </row>
    <row r="195" ht="15">
      <c r="A195" s="1" t="s">
        <v>291</v>
      </c>
    </row>
    <row r="196" ht="15">
      <c r="A196" s="1" t="s">
        <v>292</v>
      </c>
    </row>
    <row r="197" ht="15">
      <c r="A197" s="1" t="s">
        <v>293</v>
      </c>
    </row>
    <row r="198" ht="15">
      <c r="A198" s="1" t="s">
        <v>294</v>
      </c>
    </row>
    <row r="199" ht="15">
      <c r="A199" s="1" t="s">
        <v>295</v>
      </c>
    </row>
    <row r="200" ht="15">
      <c r="A200" s="1" t="s">
        <v>296</v>
      </c>
    </row>
    <row r="201" ht="15">
      <c r="A201" s="1" t="s">
        <v>297</v>
      </c>
    </row>
    <row r="202" ht="15">
      <c r="A202" s="1" t="s">
        <v>298</v>
      </c>
    </row>
    <row r="203" ht="15">
      <c r="A203" s="1" t="s">
        <v>299</v>
      </c>
    </row>
    <row r="204" ht="15">
      <c r="A204" s="1" t="s">
        <v>300</v>
      </c>
    </row>
    <row r="205" ht="15">
      <c r="A205" s="1" t="s">
        <v>301</v>
      </c>
    </row>
    <row r="206" ht="15">
      <c r="A206" s="1" t="s">
        <v>302</v>
      </c>
    </row>
    <row r="207" ht="15">
      <c r="A207" s="1" t="s">
        <v>303</v>
      </c>
    </row>
    <row r="208" ht="15">
      <c r="A208" s="1" t="s">
        <v>304</v>
      </c>
    </row>
    <row r="209" ht="15">
      <c r="A209" s="1" t="s">
        <v>305</v>
      </c>
    </row>
    <row r="210" ht="15">
      <c r="A210" s="1" t="s">
        <v>306</v>
      </c>
    </row>
    <row r="211" ht="15">
      <c r="A211" s="1" t="s">
        <v>307</v>
      </c>
    </row>
    <row r="212" ht="15">
      <c r="A212" s="1" t="s">
        <v>308</v>
      </c>
    </row>
    <row r="213" ht="15">
      <c r="A213" s="1" t="s">
        <v>309</v>
      </c>
    </row>
    <row r="214" ht="15">
      <c r="A214" s="1" t="s">
        <v>310</v>
      </c>
    </row>
    <row r="215" ht="15">
      <c r="A215" s="1" t="s">
        <v>311</v>
      </c>
    </row>
    <row r="216" ht="15">
      <c r="A216" s="1" t="s">
        <v>312</v>
      </c>
    </row>
    <row r="217" ht="15">
      <c r="A217" s="1" t="s">
        <v>313</v>
      </c>
    </row>
    <row r="218" ht="15">
      <c r="A218" s="1" t="s">
        <v>314</v>
      </c>
    </row>
    <row r="219" ht="15">
      <c r="A219" s="1" t="s">
        <v>315</v>
      </c>
    </row>
    <row r="220" ht="15">
      <c r="A220" s="1" t="s">
        <v>316</v>
      </c>
    </row>
    <row r="221" ht="15">
      <c r="A221" s="1" t="s">
        <v>317</v>
      </c>
    </row>
    <row r="222" ht="15">
      <c r="B222" s="1" t="s">
        <v>275</v>
      </c>
    </row>
    <row r="223" ht="15">
      <c r="C223" s="1" t="s">
        <v>318</v>
      </c>
    </row>
    <row r="224" ht="15">
      <c r="G224" s="1" t="s">
        <v>319</v>
      </c>
    </row>
    <row r="225" spans="1:9" ht="15">
      <c r="A225" s="6" t="s">
        <v>278</v>
      </c>
      <c r="B225" s="3">
        <v>0</v>
      </c>
      <c r="C225" s="3">
        <v>0.2</v>
      </c>
      <c r="D225" s="3">
        <v>0.33</v>
      </c>
      <c r="E225" s="3">
        <v>0.4</v>
      </c>
      <c r="F225" s="3">
        <v>0.6</v>
      </c>
      <c r="G225" s="3">
        <v>0.8</v>
      </c>
      <c r="H225" s="3">
        <v>1</v>
      </c>
      <c r="I225" s="3">
        <v>1.2</v>
      </c>
    </row>
    <row r="226" spans="1:9" ht="15">
      <c r="A226" s="6" t="s">
        <v>279</v>
      </c>
      <c r="B226" s="3">
        <v>1</v>
      </c>
      <c r="C226" s="3">
        <v>1</v>
      </c>
      <c r="D226" s="3">
        <v>1</v>
      </c>
      <c r="E226" s="3">
        <v>1.02</v>
      </c>
      <c r="F226" s="3">
        <v>1.17</v>
      </c>
      <c r="G226" s="3">
        <v>1.325</v>
      </c>
      <c r="H226" s="3">
        <v>1.53</v>
      </c>
      <c r="I226" s="3">
        <v>1.743</v>
      </c>
    </row>
    <row r="227" ht="15">
      <c r="A227" s="1" t="s">
        <v>320</v>
      </c>
    </row>
    <row r="228" ht="15">
      <c r="A228" s="1" t="s">
        <v>321</v>
      </c>
    </row>
    <row r="229" ht="15">
      <c r="A229" s="1" t="s">
        <v>322</v>
      </c>
    </row>
    <row r="230" ht="15">
      <c r="A230" s="1" t="s">
        <v>323</v>
      </c>
    </row>
    <row r="231" ht="15">
      <c r="A231" s="1" t="s">
        <v>324</v>
      </c>
    </row>
    <row r="232" ht="15">
      <c r="A232" s="1" t="s">
        <v>325</v>
      </c>
    </row>
    <row r="233" ht="15">
      <c r="A233" s="1" t="s">
        <v>326</v>
      </c>
    </row>
    <row r="234" ht="15">
      <c r="A234" s="1" t="s">
        <v>327</v>
      </c>
    </row>
    <row r="235" ht="15">
      <c r="A235" s="1" t="s">
        <v>328</v>
      </c>
    </row>
    <row r="236" ht="15">
      <c r="A236" s="1" t="s">
        <v>329</v>
      </c>
    </row>
    <row r="237" ht="15">
      <c r="A237" s="1" t="s">
        <v>330</v>
      </c>
    </row>
    <row r="238" ht="15">
      <c r="A238" s="1" t="s">
        <v>331</v>
      </c>
    </row>
    <row r="239" ht="15">
      <c r="A239" s="1" t="s">
        <v>332</v>
      </c>
    </row>
    <row r="240" ht="15">
      <c r="A240" s="1" t="s">
        <v>333</v>
      </c>
    </row>
    <row r="241" ht="15">
      <c r="A241" s="1" t="s">
        <v>334</v>
      </c>
    </row>
    <row r="242" ht="15">
      <c r="A242" s="1" t="s">
        <v>335</v>
      </c>
    </row>
    <row r="243" ht="15">
      <c r="A243" s="1" t="s">
        <v>336</v>
      </c>
    </row>
    <row r="244" ht="15">
      <c r="A244" s="1" t="s">
        <v>337</v>
      </c>
    </row>
    <row r="245" ht="15">
      <c r="A245" s="1" t="s">
        <v>338</v>
      </c>
    </row>
    <row r="246" ht="15">
      <c r="A246" s="1" t="s">
        <v>339</v>
      </c>
    </row>
    <row r="247" ht="15">
      <c r="A247" s="1" t="s">
        <v>340</v>
      </c>
    </row>
    <row r="248" ht="15">
      <c r="A248" s="1" t="s">
        <v>341</v>
      </c>
    </row>
    <row r="249" ht="15">
      <c r="A249" s="1" t="s">
        <v>342</v>
      </c>
    </row>
    <row r="250" ht="15">
      <c r="A250" s="1" t="s">
        <v>343</v>
      </c>
    </row>
    <row r="251" ht="15">
      <c r="A251" s="1" t="s">
        <v>344</v>
      </c>
    </row>
    <row r="252" ht="15">
      <c r="A252" s="1" t="s">
        <v>345</v>
      </c>
    </row>
    <row r="253" ht="15">
      <c r="A253" s="1" t="s">
        <v>346</v>
      </c>
    </row>
    <row r="254" ht="15">
      <c r="A254" s="1" t="s">
        <v>347</v>
      </c>
    </row>
    <row r="255" ht="15">
      <c r="A255" s="1" t="s">
        <v>348</v>
      </c>
    </row>
    <row r="256" ht="15">
      <c r="A256" s="1" t="s">
        <v>349</v>
      </c>
    </row>
    <row r="257" ht="15">
      <c r="A257" s="1" t="s">
        <v>350</v>
      </c>
    </row>
    <row r="258" ht="15">
      <c r="A258" s="1" t="s">
        <v>351</v>
      </c>
    </row>
    <row r="259" ht="15">
      <c r="A259" s="1" t="s">
        <v>352</v>
      </c>
    </row>
    <row r="260" ht="15">
      <c r="A260" s="1" t="s">
        <v>353</v>
      </c>
    </row>
    <row r="261" ht="15">
      <c r="A261" s="1" t="s">
        <v>354</v>
      </c>
    </row>
    <row r="262" ht="15">
      <c r="A262" s="1" t="s">
        <v>355</v>
      </c>
    </row>
    <row r="263" ht="15">
      <c r="A263" s="1" t="s">
        <v>356</v>
      </c>
    </row>
    <row r="264" ht="15">
      <c r="A264" s="1" t="s">
        <v>357</v>
      </c>
    </row>
    <row r="265" ht="15">
      <c r="A265" s="1" t="s">
        <v>218</v>
      </c>
    </row>
    <row r="266" ht="15">
      <c r="A266" s="1" t="s">
        <v>219</v>
      </c>
    </row>
    <row r="267" ht="15">
      <c r="A267" s="1" t="s">
        <v>220</v>
      </c>
    </row>
    <row r="268" ht="15">
      <c r="A268" s="1" t="s">
        <v>221</v>
      </c>
    </row>
    <row r="269" ht="15">
      <c r="A269" s="1" t="s">
        <v>222</v>
      </c>
    </row>
    <row r="270" ht="15">
      <c r="A270" s="1" t="s">
        <v>223</v>
      </c>
    </row>
    <row r="271" ht="15">
      <c r="A271" s="1" t="s">
        <v>224</v>
      </c>
    </row>
    <row r="272" ht="15">
      <c r="A272" s="1" t="s">
        <v>1006</v>
      </c>
    </row>
    <row r="273" ht="15">
      <c r="A273" s="1"/>
    </row>
    <row r="274" spans="1:2" ht="16.5">
      <c r="A274" s="1"/>
      <c r="B274" s="13" t="s">
        <v>1007</v>
      </c>
    </row>
    <row r="275" ht="15">
      <c r="A275" s="1"/>
    </row>
    <row r="276" ht="15">
      <c r="A276" s="1" t="s">
        <v>1008</v>
      </c>
    </row>
    <row r="277" ht="15">
      <c r="A277" s="1" t="s">
        <v>1009</v>
      </c>
    </row>
    <row r="278" ht="15">
      <c r="A278" s="1" t="s">
        <v>1010</v>
      </c>
    </row>
    <row r="279" ht="15">
      <c r="A279" s="1" t="s">
        <v>1011</v>
      </c>
    </row>
    <row r="280" ht="15">
      <c r="A280" s="1" t="s">
        <v>1012</v>
      </c>
    </row>
    <row r="281" ht="15">
      <c r="A281" s="1" t="s">
        <v>1013</v>
      </c>
    </row>
    <row r="282" ht="15">
      <c r="A282" s="1" t="s">
        <v>1014</v>
      </c>
    </row>
    <row r="283" ht="15">
      <c r="A283" s="1" t="s">
        <v>1015</v>
      </c>
    </row>
    <row r="284" ht="15">
      <c r="A284" s="1" t="s">
        <v>1016</v>
      </c>
    </row>
    <row r="285" ht="15">
      <c r="A285" s="1" t="s">
        <v>1017</v>
      </c>
    </row>
    <row r="286" ht="15">
      <c r="A286" s="1" t="s">
        <v>1018</v>
      </c>
    </row>
    <row r="287" ht="15">
      <c r="A287" s="1" t="s">
        <v>1019</v>
      </c>
    </row>
    <row r="288" ht="15">
      <c r="A288" s="1" t="s">
        <v>1020</v>
      </c>
    </row>
    <row r="289" ht="15">
      <c r="A289" s="1" t="s">
        <v>1021</v>
      </c>
    </row>
    <row r="290" ht="15">
      <c r="A290" s="1" t="s">
        <v>1022</v>
      </c>
    </row>
    <row r="291" ht="15">
      <c r="A291" s="1" t="s">
        <v>1023</v>
      </c>
    </row>
    <row r="292" ht="15">
      <c r="A292" s="1" t="s">
        <v>1024</v>
      </c>
    </row>
    <row r="293" ht="15">
      <c r="A293" s="1" t="s">
        <v>1025</v>
      </c>
    </row>
    <row r="294" ht="15">
      <c r="A294" s="1" t="s">
        <v>1026</v>
      </c>
    </row>
    <row r="295" ht="15">
      <c r="A295" s="1" t="s">
        <v>1027</v>
      </c>
    </row>
    <row r="296" ht="15">
      <c r="A296" s="1" t="s">
        <v>1028</v>
      </c>
    </row>
    <row r="297" ht="15">
      <c r="A297" s="1" t="s">
        <v>1029</v>
      </c>
    </row>
    <row r="298" ht="15">
      <c r="A298" s="1" t="s">
        <v>1030</v>
      </c>
    </row>
    <row r="299" ht="15">
      <c r="A299" s="1" t="s">
        <v>1031</v>
      </c>
    </row>
    <row r="300" ht="15">
      <c r="A300" s="1" t="s">
        <v>1032</v>
      </c>
    </row>
    <row r="301" ht="15">
      <c r="A301" s="1" t="s">
        <v>1033</v>
      </c>
    </row>
    <row r="302" ht="15">
      <c r="A302" s="1" t="s">
        <v>1034</v>
      </c>
    </row>
    <row r="303" ht="15">
      <c r="A303" s="1" t="s">
        <v>1035</v>
      </c>
    </row>
    <row r="304" ht="15">
      <c r="A304" s="1" t="s">
        <v>1036</v>
      </c>
    </row>
    <row r="305" ht="15">
      <c r="A305" s="1" t="s">
        <v>1037</v>
      </c>
    </row>
    <row r="306" ht="15">
      <c r="A306" s="1" t="s">
        <v>1038</v>
      </c>
    </row>
    <row r="307" ht="15">
      <c r="A307" s="1" t="s">
        <v>1039</v>
      </c>
    </row>
    <row r="308" ht="15">
      <c r="A308" s="1" t="s">
        <v>1040</v>
      </c>
    </row>
    <row r="309" ht="15">
      <c r="A309" s="1" t="s">
        <v>1041</v>
      </c>
    </row>
    <row r="310" ht="15">
      <c r="A310" s="1" t="s">
        <v>1042</v>
      </c>
    </row>
    <row r="311" ht="15">
      <c r="A311" s="1" t="s">
        <v>1043</v>
      </c>
    </row>
    <row r="312" ht="15">
      <c r="A312" s="1" t="s">
        <v>1044</v>
      </c>
    </row>
    <row r="313" ht="15">
      <c r="A313" s="1" t="s">
        <v>1045</v>
      </c>
    </row>
    <row r="314" ht="15">
      <c r="A314" s="1" t="s">
        <v>1046</v>
      </c>
    </row>
    <row r="315" ht="15">
      <c r="A315" s="1" t="s">
        <v>1047</v>
      </c>
    </row>
    <row r="316" ht="15">
      <c r="A316" s="1" t="s">
        <v>1048</v>
      </c>
    </row>
    <row r="317" ht="15">
      <c r="A317" s="1" t="s">
        <v>1054</v>
      </c>
    </row>
    <row r="318" ht="15">
      <c r="A318" s="1" t="s">
        <v>1055</v>
      </c>
    </row>
    <row r="319" ht="15">
      <c r="A319" s="1" t="s">
        <v>1056</v>
      </c>
    </row>
    <row r="320" ht="15">
      <c r="A320" s="1" t="s">
        <v>1057</v>
      </c>
    </row>
    <row r="321" ht="15">
      <c r="A321" s="1" t="s">
        <v>1058</v>
      </c>
    </row>
    <row r="322" ht="15">
      <c r="A322" s="1" t="s">
        <v>1059</v>
      </c>
    </row>
    <row r="323" ht="15">
      <c r="A323" s="1" t="s">
        <v>1060</v>
      </c>
    </row>
    <row r="324" ht="15">
      <c r="A324" s="1" t="s">
        <v>1061</v>
      </c>
    </row>
    <row r="325" ht="15">
      <c r="A325" s="1" t="s">
        <v>1062</v>
      </c>
    </row>
    <row r="326" ht="15">
      <c r="A326" s="1" t="s">
        <v>1063</v>
      </c>
    </row>
    <row r="327" ht="15">
      <c r="A327" s="1" t="s">
        <v>1064</v>
      </c>
    </row>
    <row r="328" ht="15">
      <c r="A328" s="1" t="s">
        <v>1065</v>
      </c>
    </row>
    <row r="329" ht="15">
      <c r="A329" s="1" t="s">
        <v>1066</v>
      </c>
    </row>
    <row r="330" ht="15">
      <c r="A330" s="1" t="s">
        <v>1067</v>
      </c>
    </row>
    <row r="331" ht="15">
      <c r="A331" s="1" t="s">
        <v>1068</v>
      </c>
    </row>
    <row r="332" ht="15">
      <c r="A332" s="1" t="s">
        <v>1069</v>
      </c>
    </row>
    <row r="333" ht="15">
      <c r="A333" s="1" t="s">
        <v>1070</v>
      </c>
    </row>
    <row r="334" ht="15">
      <c r="A334" s="1" t="s">
        <v>1071</v>
      </c>
    </row>
    <row r="335" ht="15">
      <c r="A335" s="1" t="s">
        <v>1072</v>
      </c>
    </row>
    <row r="336" ht="15">
      <c r="A336" s="1" t="s">
        <v>1073</v>
      </c>
    </row>
    <row r="337" ht="15">
      <c r="A337" s="1" t="s">
        <v>1074</v>
      </c>
    </row>
    <row r="338" ht="15">
      <c r="A338" s="1" t="s">
        <v>1075</v>
      </c>
    </row>
    <row r="339" ht="15">
      <c r="A339" s="1" t="s">
        <v>1076</v>
      </c>
    </row>
    <row r="340" ht="15">
      <c r="A340" s="1" t="s">
        <v>1077</v>
      </c>
    </row>
    <row r="341" ht="15">
      <c r="A341" s="1" t="s">
        <v>1078</v>
      </c>
    </row>
    <row r="342" ht="15">
      <c r="A342" s="1" t="s">
        <v>1079</v>
      </c>
    </row>
    <row r="343" ht="15">
      <c r="A343" s="1" t="s">
        <v>1080</v>
      </c>
    </row>
    <row r="344" ht="15">
      <c r="A344" s="1" t="s">
        <v>1081</v>
      </c>
    </row>
    <row r="345" ht="15">
      <c r="A345" s="1" t="s">
        <v>1082</v>
      </c>
    </row>
    <row r="346" ht="15">
      <c r="A346" s="1" t="s">
        <v>1083</v>
      </c>
    </row>
    <row r="347" ht="15">
      <c r="A347" s="1" t="s">
        <v>1084</v>
      </c>
    </row>
    <row r="348" ht="15">
      <c r="A348" s="1" t="s">
        <v>1085</v>
      </c>
    </row>
    <row r="349" ht="15">
      <c r="A349" s="1" t="s">
        <v>1086</v>
      </c>
    </row>
    <row r="350" ht="15">
      <c r="A350" s="1" t="s">
        <v>1087</v>
      </c>
    </row>
    <row r="351" ht="15">
      <c r="A351" s="1" t="s">
        <v>1088</v>
      </c>
    </row>
    <row r="352" ht="15">
      <c r="A352" s="1" t="s">
        <v>0</v>
      </c>
    </row>
    <row r="353" ht="15">
      <c r="A353" s="1" t="s">
        <v>1</v>
      </c>
    </row>
    <row r="354" ht="15">
      <c r="A354" s="1" t="s">
        <v>2</v>
      </c>
    </row>
    <row r="355" ht="15">
      <c r="A355" s="1" t="s">
        <v>3</v>
      </c>
    </row>
    <row r="356" ht="15">
      <c r="A356" s="1" t="s">
        <v>4</v>
      </c>
    </row>
    <row r="357" ht="15">
      <c r="A357" s="1" t="s">
        <v>5</v>
      </c>
    </row>
    <row r="358" ht="15">
      <c r="A358" s="1" t="s">
        <v>6</v>
      </c>
    </row>
    <row r="359" ht="15">
      <c r="A359" s="1" t="s">
        <v>7</v>
      </c>
    </row>
    <row r="360" ht="15">
      <c r="A360" s="1" t="s">
        <v>8</v>
      </c>
    </row>
    <row r="361" ht="15">
      <c r="A361" s="1" t="s">
        <v>9</v>
      </c>
    </row>
    <row r="362" ht="15">
      <c r="A362" s="1" t="s">
        <v>10</v>
      </c>
    </row>
    <row r="363" ht="15">
      <c r="A363" s="1" t="s">
        <v>11</v>
      </c>
    </row>
    <row r="364" ht="15">
      <c r="A364" s="1" t="s">
        <v>12</v>
      </c>
    </row>
    <row r="365" ht="15">
      <c r="A365" s="1" t="s">
        <v>13</v>
      </c>
    </row>
    <row r="366" ht="15">
      <c r="A366" s="1" t="s">
        <v>14</v>
      </c>
    </row>
    <row r="367" ht="15">
      <c r="A367" s="1" t="s">
        <v>15</v>
      </c>
    </row>
    <row r="368" ht="15">
      <c r="A368" s="1" t="s">
        <v>16</v>
      </c>
    </row>
    <row r="369" ht="15">
      <c r="A369" s="1" t="s">
        <v>17</v>
      </c>
    </row>
    <row r="370" ht="15">
      <c r="A370" s="1" t="s">
        <v>18</v>
      </c>
    </row>
    <row r="371" ht="15">
      <c r="A371" s="1" t="s">
        <v>19</v>
      </c>
    </row>
    <row r="372" ht="15">
      <c r="A372" s="1" t="s">
        <v>20</v>
      </c>
    </row>
    <row r="373" ht="15">
      <c r="A373" s="1" t="s">
        <v>21</v>
      </c>
    </row>
    <row r="374" ht="15">
      <c r="A374" s="1" t="s">
        <v>22</v>
      </c>
    </row>
    <row r="375" ht="15">
      <c r="A375" s="1" t="s">
        <v>23</v>
      </c>
    </row>
    <row r="376" ht="15">
      <c r="A376" s="1" t="s">
        <v>24</v>
      </c>
    </row>
    <row r="377" ht="15">
      <c r="A377" s="1" t="s">
        <v>25</v>
      </c>
    </row>
    <row r="378" ht="15">
      <c r="A378" s="1" t="s">
        <v>26</v>
      </c>
    </row>
    <row r="379" ht="15">
      <c r="A379" s="1" t="s">
        <v>27</v>
      </c>
    </row>
    <row r="380" ht="15">
      <c r="A380" s="1" t="s">
        <v>28</v>
      </c>
    </row>
    <row r="381" ht="15">
      <c r="A381" s="1" t="s">
        <v>29</v>
      </c>
    </row>
    <row r="382" ht="15">
      <c r="A382" s="1" t="s">
        <v>30</v>
      </c>
    </row>
    <row r="383" ht="15">
      <c r="A383" s="1" t="s">
        <v>31</v>
      </c>
    </row>
    <row r="384" ht="15">
      <c r="A384" s="1" t="s">
        <v>32</v>
      </c>
    </row>
    <row r="385" ht="15">
      <c r="A385" s="1" t="s">
        <v>33</v>
      </c>
    </row>
    <row r="386" ht="15">
      <c r="A386" s="1" t="s">
        <v>34</v>
      </c>
    </row>
    <row r="387" ht="15">
      <c r="A387" s="1" t="s">
        <v>35</v>
      </c>
    </row>
    <row r="390" ht="15">
      <c r="A390" s="1" t="s">
        <v>36</v>
      </c>
    </row>
    <row r="391" ht="15">
      <c r="A391" s="1" t="s">
        <v>37</v>
      </c>
    </row>
    <row r="392" ht="15">
      <c r="A392" s="1" t="s">
        <v>38</v>
      </c>
    </row>
    <row r="393" ht="15">
      <c r="A393" s="1" t="s">
        <v>39</v>
      </c>
    </row>
    <row r="394" ht="15">
      <c r="A394" s="1" t="s">
        <v>40</v>
      </c>
    </row>
    <row r="395" ht="15">
      <c r="A395" s="1" t="s">
        <v>41</v>
      </c>
    </row>
    <row r="396" ht="15">
      <c r="A396" s="1" t="s">
        <v>42</v>
      </c>
    </row>
    <row r="397" ht="15">
      <c r="A397" s="1" t="s">
        <v>43</v>
      </c>
    </row>
    <row r="398" ht="15">
      <c r="A398" s="1" t="s">
        <v>44</v>
      </c>
    </row>
    <row r="399" ht="15">
      <c r="A399" s="1" t="s">
        <v>45</v>
      </c>
    </row>
    <row r="400" ht="15">
      <c r="A400" s="1" t="s">
        <v>46</v>
      </c>
    </row>
    <row r="401" ht="15">
      <c r="A401" s="1" t="s">
        <v>47</v>
      </c>
    </row>
    <row r="402" ht="15">
      <c r="A402" s="1" t="s">
        <v>48</v>
      </c>
    </row>
    <row r="403" ht="15">
      <c r="A403" s="1" t="s">
        <v>49</v>
      </c>
    </row>
    <row r="404" ht="15">
      <c r="A404" s="1" t="s">
        <v>50</v>
      </c>
    </row>
    <row r="405" ht="15">
      <c r="A405" s="1" t="s">
        <v>51</v>
      </c>
    </row>
    <row r="406" ht="15">
      <c r="A406" s="1" t="s">
        <v>52</v>
      </c>
    </row>
    <row r="407" ht="15">
      <c r="A407" s="1" t="s">
        <v>53</v>
      </c>
    </row>
    <row r="408" ht="15">
      <c r="A408" s="1" t="s">
        <v>54</v>
      </c>
    </row>
    <row r="409" ht="15">
      <c r="A409" s="1" t="s">
        <v>55</v>
      </c>
    </row>
    <row r="410" ht="15">
      <c r="A410" s="1" t="s">
        <v>56</v>
      </c>
    </row>
    <row r="411" ht="15">
      <c r="A411" s="1" t="s">
        <v>57</v>
      </c>
    </row>
    <row r="412" ht="15">
      <c r="A412" s="1" t="s">
        <v>58</v>
      </c>
    </row>
    <row r="413" ht="15">
      <c r="A413" s="1" t="s">
        <v>59</v>
      </c>
    </row>
    <row r="414" ht="15">
      <c r="A414" s="1" t="s">
        <v>60</v>
      </c>
    </row>
    <row r="415" ht="15">
      <c r="A415" s="1" t="s">
        <v>61</v>
      </c>
    </row>
    <row r="416" ht="15">
      <c r="A416" s="1" t="s">
        <v>62</v>
      </c>
    </row>
    <row r="417" ht="15">
      <c r="A417" s="1" t="s">
        <v>63</v>
      </c>
    </row>
    <row r="418" ht="15">
      <c r="A418" s="1" t="s">
        <v>64</v>
      </c>
    </row>
    <row r="419" ht="15">
      <c r="A419" s="1" t="s">
        <v>65</v>
      </c>
    </row>
    <row r="420" ht="15">
      <c r="A420" s="1" t="s">
        <v>66</v>
      </c>
    </row>
    <row r="421" ht="15">
      <c r="A421" s="1" t="s">
        <v>67</v>
      </c>
    </row>
    <row r="422" ht="15">
      <c r="A422" s="1" t="s">
        <v>68</v>
      </c>
    </row>
    <row r="423" ht="15">
      <c r="A423" s="1" t="s">
        <v>69</v>
      </c>
    </row>
    <row r="424" ht="15">
      <c r="A424" s="1" t="s">
        <v>70</v>
      </c>
    </row>
    <row r="425" ht="15">
      <c r="A425" s="1" t="s">
        <v>71</v>
      </c>
    </row>
    <row r="426" ht="15">
      <c r="A426" s="1" t="s">
        <v>1038</v>
      </c>
    </row>
    <row r="427" ht="15">
      <c r="A427" s="1" t="s">
        <v>72</v>
      </c>
    </row>
    <row r="428" ht="15">
      <c r="A428" s="1" t="s">
        <v>73</v>
      </c>
    </row>
    <row r="429" ht="15">
      <c r="A429" s="1" t="s">
        <v>74</v>
      </c>
    </row>
    <row r="430" ht="15">
      <c r="A430" s="1" t="s">
        <v>75</v>
      </c>
    </row>
    <row r="431" ht="15">
      <c r="A431" s="1" t="s">
        <v>76</v>
      </c>
    </row>
    <row r="432" ht="15">
      <c r="A432" s="1" t="s">
        <v>77</v>
      </c>
    </row>
    <row r="433" ht="15">
      <c r="A433" s="1" t="s">
        <v>78</v>
      </c>
    </row>
    <row r="434" ht="15">
      <c r="A434" s="1" t="s">
        <v>79</v>
      </c>
    </row>
    <row r="435" ht="15">
      <c r="A435" s="1" t="s">
        <v>80</v>
      </c>
    </row>
    <row r="436" ht="15">
      <c r="A436" s="1" t="s">
        <v>81</v>
      </c>
    </row>
    <row r="437" ht="15">
      <c r="A437" s="1" t="s">
        <v>82</v>
      </c>
    </row>
    <row r="438" ht="15">
      <c r="A438" s="1" t="s">
        <v>83</v>
      </c>
    </row>
    <row r="439" ht="15">
      <c r="A439" s="1" t="s">
        <v>84</v>
      </c>
    </row>
    <row r="440" ht="15">
      <c r="A440" s="1" t="s">
        <v>85</v>
      </c>
    </row>
    <row r="441" ht="15">
      <c r="A441" s="1" t="s">
        <v>86</v>
      </c>
    </row>
    <row r="442" ht="15">
      <c r="A442" s="1" t="s">
        <v>87</v>
      </c>
    </row>
    <row r="443" ht="15">
      <c r="A443" s="1" t="s">
        <v>88</v>
      </c>
    </row>
    <row r="444" ht="15">
      <c r="A444" s="1" t="s">
        <v>89</v>
      </c>
    </row>
    <row r="445" ht="15">
      <c r="A445" s="1" t="s">
        <v>90</v>
      </c>
    </row>
    <row r="446" ht="15">
      <c r="A446" s="1" t="s">
        <v>91</v>
      </c>
    </row>
    <row r="447" ht="15">
      <c r="A447" s="1" t="s">
        <v>92</v>
      </c>
    </row>
    <row r="448" ht="15">
      <c r="A448" s="1" t="s">
        <v>93</v>
      </c>
    </row>
    <row r="449" ht="15">
      <c r="A449" s="1" t="s">
        <v>94</v>
      </c>
    </row>
    <row r="450" ht="15">
      <c r="A450" s="1" t="s">
        <v>95</v>
      </c>
    </row>
    <row r="451" ht="15">
      <c r="A451" s="1" t="s">
        <v>96</v>
      </c>
    </row>
    <row r="452" ht="15">
      <c r="A452" s="1" t="s">
        <v>97</v>
      </c>
    </row>
    <row r="453" ht="15">
      <c r="A453" s="1" t="s">
        <v>98</v>
      </c>
    </row>
    <row r="454" ht="15">
      <c r="A454" s="1" t="s">
        <v>99</v>
      </c>
    </row>
    <row r="455" ht="15">
      <c r="A455" s="1" t="s">
        <v>100</v>
      </c>
    </row>
    <row r="456" ht="15">
      <c r="A456" s="1" t="s">
        <v>101</v>
      </c>
    </row>
    <row r="457" ht="15">
      <c r="A457" s="1" t="s">
        <v>102</v>
      </c>
    </row>
    <row r="458" ht="15">
      <c r="A458" s="1" t="s">
        <v>103</v>
      </c>
    </row>
    <row r="459" ht="15">
      <c r="A459" s="1" t="s">
        <v>104</v>
      </c>
    </row>
    <row r="460" ht="15">
      <c r="A460" s="1" t="s">
        <v>105</v>
      </c>
    </row>
    <row r="461" ht="15">
      <c r="A461" s="1" t="s">
        <v>106</v>
      </c>
    </row>
    <row r="462" ht="15">
      <c r="A462" s="1" t="s">
        <v>107</v>
      </c>
    </row>
    <row r="463" ht="15">
      <c r="A463" s="1" t="s">
        <v>108</v>
      </c>
    </row>
    <row r="464" ht="15">
      <c r="A464" s="1" t="s">
        <v>109</v>
      </c>
    </row>
    <row r="465" ht="15">
      <c r="A465" s="1" t="s">
        <v>110</v>
      </c>
    </row>
    <row r="466" ht="15">
      <c r="A466" s="1" t="s">
        <v>111</v>
      </c>
    </row>
    <row r="467" ht="15">
      <c r="A467" s="1" t="s">
        <v>112</v>
      </c>
    </row>
    <row r="468" ht="15">
      <c r="A468" s="1" t="s">
        <v>113</v>
      </c>
    </row>
    <row r="469" ht="15">
      <c r="A469" s="1" t="s">
        <v>114</v>
      </c>
    </row>
    <row r="470" ht="15">
      <c r="A470" s="1" t="s">
        <v>115</v>
      </c>
    </row>
    <row r="471" ht="15">
      <c r="A471" s="1" t="s">
        <v>116</v>
      </c>
    </row>
    <row r="472" ht="15">
      <c r="A472" s="1" t="s">
        <v>117</v>
      </c>
    </row>
    <row r="473" ht="15">
      <c r="A473" s="1" t="s">
        <v>118</v>
      </c>
    </row>
    <row r="474" ht="15">
      <c r="A474" s="1" t="s">
        <v>119</v>
      </c>
    </row>
    <row r="475" ht="15">
      <c r="A475" s="1" t="s">
        <v>120</v>
      </c>
    </row>
    <row r="476" ht="15">
      <c r="A476" s="1" t="s">
        <v>121</v>
      </c>
    </row>
    <row r="477" ht="15">
      <c r="A477" s="1" t="s">
        <v>122</v>
      </c>
    </row>
    <row r="478" ht="15">
      <c r="A478" s="1" t="s">
        <v>121</v>
      </c>
    </row>
    <row r="479" ht="15">
      <c r="A479" s="1" t="s">
        <v>123</v>
      </c>
    </row>
    <row r="480" ht="15">
      <c r="A480" s="1" t="s">
        <v>124</v>
      </c>
    </row>
    <row r="481" ht="15">
      <c r="A481" s="1" t="s">
        <v>125</v>
      </c>
    </row>
    <row r="482" ht="15">
      <c r="A482" s="1" t="s">
        <v>126</v>
      </c>
    </row>
    <row r="483" ht="15">
      <c r="A483" s="1" t="s">
        <v>127</v>
      </c>
    </row>
    <row r="484" ht="15">
      <c r="A484" s="1" t="s">
        <v>128</v>
      </c>
    </row>
    <row r="485" ht="15">
      <c r="A485" s="1" t="s">
        <v>129</v>
      </c>
    </row>
    <row r="486" ht="15">
      <c r="A486" s="1" t="s">
        <v>130</v>
      </c>
    </row>
    <row r="487" ht="15">
      <c r="A487" s="1" t="s">
        <v>131</v>
      </c>
    </row>
    <row r="488" ht="15">
      <c r="A488" s="1" t="s">
        <v>132</v>
      </c>
    </row>
    <row r="489" ht="15">
      <c r="A489" s="1" t="s">
        <v>133</v>
      </c>
    </row>
    <row r="490" ht="15">
      <c r="A490" s="1" t="s">
        <v>134</v>
      </c>
    </row>
    <row r="491" ht="15">
      <c r="A491" s="1" t="s">
        <v>135</v>
      </c>
    </row>
    <row r="492" ht="15">
      <c r="A492" s="1" t="s">
        <v>136</v>
      </c>
    </row>
    <row r="493" ht="15">
      <c r="A493" s="1" t="s">
        <v>137</v>
      </c>
    </row>
    <row r="494" ht="15">
      <c r="A494" s="1" t="s">
        <v>138</v>
      </c>
    </row>
    <row r="495" ht="15">
      <c r="A495" s="1" t="s">
        <v>139</v>
      </c>
    </row>
    <row r="496" ht="15">
      <c r="A496" s="1" t="s">
        <v>140</v>
      </c>
    </row>
    <row r="497" ht="15">
      <c r="A497" s="1" t="s">
        <v>141</v>
      </c>
    </row>
    <row r="498" ht="15">
      <c r="A498" s="1" t="s">
        <v>142</v>
      </c>
    </row>
    <row r="499" ht="15">
      <c r="A499" s="1" t="s">
        <v>143</v>
      </c>
    </row>
    <row r="500" ht="15">
      <c r="A500" s="1" t="s">
        <v>144</v>
      </c>
    </row>
    <row r="501" ht="15">
      <c r="A501" s="1" t="s">
        <v>145</v>
      </c>
    </row>
    <row r="502" ht="15">
      <c r="A502" s="1" t="s">
        <v>146</v>
      </c>
    </row>
    <row r="503" ht="15">
      <c r="A503" s="1" t="s">
        <v>147</v>
      </c>
    </row>
    <row r="504" ht="15">
      <c r="A504" s="1" t="s">
        <v>148</v>
      </c>
    </row>
    <row r="505" ht="15">
      <c r="A505" s="1" t="s">
        <v>149</v>
      </c>
    </row>
    <row r="506" ht="15">
      <c r="A506" s="1" t="s">
        <v>150</v>
      </c>
    </row>
    <row r="507" ht="15">
      <c r="A507" s="1" t="s">
        <v>151</v>
      </c>
    </row>
    <row r="508" ht="15">
      <c r="A508" s="1" t="s">
        <v>152</v>
      </c>
    </row>
    <row r="509" ht="15">
      <c r="A509" s="1" t="s">
        <v>153</v>
      </c>
    </row>
    <row r="510" ht="15">
      <c r="A510" s="1" t="s">
        <v>154</v>
      </c>
    </row>
    <row r="511" ht="15">
      <c r="A511" s="1" t="s">
        <v>155</v>
      </c>
    </row>
    <row r="512" ht="15">
      <c r="A512" s="1" t="s">
        <v>156</v>
      </c>
    </row>
    <row r="513" ht="15">
      <c r="A513" s="1" t="s">
        <v>157</v>
      </c>
    </row>
    <row r="514" ht="15">
      <c r="A514" s="1" t="s">
        <v>158</v>
      </c>
    </row>
    <row r="515" ht="15">
      <c r="A515" s="1" t="s">
        <v>159</v>
      </c>
    </row>
    <row r="516" ht="15">
      <c r="A516" s="1" t="s">
        <v>160</v>
      </c>
    </row>
    <row r="517" ht="15">
      <c r="A517" s="1" t="s">
        <v>161</v>
      </c>
    </row>
    <row r="518" ht="15">
      <c r="A518" s="1" t="s">
        <v>162</v>
      </c>
    </row>
    <row r="519" ht="15">
      <c r="A519" s="1" t="s">
        <v>163</v>
      </c>
    </row>
    <row r="520" ht="15">
      <c r="A520" s="1" t="s">
        <v>164</v>
      </c>
    </row>
    <row r="521" ht="15">
      <c r="A521" s="1" t="s">
        <v>165</v>
      </c>
    </row>
    <row r="522" ht="15">
      <c r="A522" s="1" t="s">
        <v>166</v>
      </c>
    </row>
    <row r="523" ht="15">
      <c r="A523" s="1" t="s">
        <v>167</v>
      </c>
    </row>
    <row r="524" ht="15">
      <c r="A524" s="1" t="s">
        <v>168</v>
      </c>
    </row>
    <row r="525" ht="15">
      <c r="A525" s="1" t="s">
        <v>169</v>
      </c>
    </row>
    <row r="526" ht="15">
      <c r="A526" s="1" t="s">
        <v>170</v>
      </c>
    </row>
    <row r="527" ht="15">
      <c r="A527" s="1" t="s">
        <v>171</v>
      </c>
    </row>
    <row r="528" ht="15">
      <c r="A528" s="1" t="s">
        <v>172</v>
      </c>
    </row>
    <row r="529" ht="15">
      <c r="A529" s="1" t="s">
        <v>173</v>
      </c>
    </row>
    <row r="530" ht="15">
      <c r="A530" s="1" t="s">
        <v>174</v>
      </c>
    </row>
    <row r="531" ht="15">
      <c r="A531" s="1" t="s">
        <v>175</v>
      </c>
    </row>
    <row r="532" ht="15">
      <c r="A532" s="1" t="s">
        <v>176</v>
      </c>
    </row>
    <row r="533" ht="15">
      <c r="A533" s="1" t="s">
        <v>177</v>
      </c>
    </row>
    <row r="534" ht="15">
      <c r="A534" s="1" t="s">
        <v>178</v>
      </c>
    </row>
    <row r="535" ht="15">
      <c r="A535" s="1" t="s">
        <v>179</v>
      </c>
    </row>
    <row r="536" ht="15">
      <c r="A536" s="1" t="s">
        <v>180</v>
      </c>
    </row>
    <row r="537" ht="15">
      <c r="A537" s="1" t="s">
        <v>181</v>
      </c>
    </row>
    <row r="538" ht="15">
      <c r="A538" s="1" t="s">
        <v>182</v>
      </c>
    </row>
    <row r="539" ht="15">
      <c r="A539" s="1" t="s">
        <v>183</v>
      </c>
    </row>
    <row r="540" ht="15">
      <c r="A540" s="1" t="s">
        <v>184</v>
      </c>
    </row>
    <row r="542" ht="15">
      <c r="A542" s="1" t="s">
        <v>185</v>
      </c>
    </row>
    <row r="543" ht="15">
      <c r="A543" s="1" t="s">
        <v>186</v>
      </c>
    </row>
    <row r="544" ht="15">
      <c r="A544" s="1" t="s">
        <v>187</v>
      </c>
    </row>
    <row r="545" ht="15">
      <c r="A545" s="1" t="s">
        <v>188</v>
      </c>
    </row>
    <row r="546" ht="15">
      <c r="A546" s="1" t="s">
        <v>189</v>
      </c>
    </row>
    <row r="547" ht="15">
      <c r="A547" s="1" t="s">
        <v>190</v>
      </c>
    </row>
    <row r="548" ht="15">
      <c r="A548" s="1" t="s">
        <v>191</v>
      </c>
    </row>
    <row r="549" ht="15">
      <c r="A549" s="1" t="s">
        <v>192</v>
      </c>
    </row>
    <row r="550" ht="15">
      <c r="A550" s="1" t="s">
        <v>193</v>
      </c>
    </row>
    <row r="551" ht="15">
      <c r="A551" s="1" t="s">
        <v>194</v>
      </c>
    </row>
    <row r="552" ht="15">
      <c r="A552" s="1" t="s">
        <v>195</v>
      </c>
    </row>
    <row r="553" ht="15">
      <c r="A553" s="1" t="s">
        <v>196</v>
      </c>
    </row>
    <row r="554" ht="15">
      <c r="A554" s="1" t="s">
        <v>197</v>
      </c>
    </row>
    <row r="555" ht="15">
      <c r="A555" s="1" t="s">
        <v>198</v>
      </c>
    </row>
    <row r="556" ht="15">
      <c r="A556" s="1" t="s">
        <v>199</v>
      </c>
    </row>
    <row r="557" ht="15">
      <c r="A557" s="1" t="s">
        <v>200</v>
      </c>
    </row>
    <row r="558" ht="15">
      <c r="A558" s="1" t="s">
        <v>201</v>
      </c>
    </row>
    <row r="559" ht="15">
      <c r="A559" s="1" t="s">
        <v>202</v>
      </c>
    </row>
    <row r="560" ht="15">
      <c r="A560" s="1" t="s">
        <v>203</v>
      </c>
    </row>
    <row r="561" ht="15">
      <c r="A561" s="1" t="s">
        <v>204</v>
      </c>
    </row>
    <row r="562" ht="15">
      <c r="A562" s="1" t="s">
        <v>205</v>
      </c>
    </row>
    <row r="563" ht="15">
      <c r="A563" s="1" t="s">
        <v>206</v>
      </c>
    </row>
    <row r="564" ht="15">
      <c r="A564" s="1" t="s">
        <v>207</v>
      </c>
    </row>
    <row r="565" ht="15">
      <c r="A565" s="1" t="s">
        <v>208</v>
      </c>
    </row>
    <row r="566" ht="15">
      <c r="A566" s="1" t="s">
        <v>209</v>
      </c>
    </row>
    <row r="567" ht="15">
      <c r="A567" s="1" t="s">
        <v>210</v>
      </c>
    </row>
    <row r="568" ht="15">
      <c r="A568" s="1" t="s">
        <v>211</v>
      </c>
    </row>
    <row r="569" ht="15">
      <c r="A569" s="1" t="s">
        <v>212</v>
      </c>
    </row>
    <row r="570" ht="15">
      <c r="A570" s="1" t="s">
        <v>213</v>
      </c>
    </row>
    <row r="571" ht="15">
      <c r="A571" s="1" t="s">
        <v>214</v>
      </c>
    </row>
    <row r="572" ht="15">
      <c r="A572" s="1" t="s">
        <v>215</v>
      </c>
    </row>
    <row r="573" ht="15">
      <c r="A573" s="1" t="s">
        <v>216</v>
      </c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F134"/>
  <sheetViews>
    <sheetView tabSelected="1" workbookViewId="0" topLeftCell="A1">
      <selection activeCell="F1" sqref="F1"/>
    </sheetView>
  </sheetViews>
  <sheetFormatPr defaultColWidth="8.796875" defaultRowHeight="15"/>
  <cols>
    <col min="1" max="16" width="6.796875" style="0" customWidth="1"/>
  </cols>
  <sheetData>
    <row r="1" ht="20.25">
      <c r="C1" s="14" t="s">
        <v>942</v>
      </c>
    </row>
    <row r="3" ht="15">
      <c r="A3" t="s">
        <v>943</v>
      </c>
    </row>
    <row r="4" ht="15">
      <c r="A4" t="s">
        <v>944</v>
      </c>
    </row>
    <row r="5" ht="15">
      <c r="A5" t="s">
        <v>945</v>
      </c>
    </row>
    <row r="6" ht="15">
      <c r="A6" t="s">
        <v>946</v>
      </c>
    </row>
    <row r="7" ht="15">
      <c r="A7" t="s">
        <v>947</v>
      </c>
    </row>
    <row r="8" ht="15">
      <c r="A8" t="s">
        <v>948</v>
      </c>
    </row>
    <row r="9" ht="15">
      <c r="A9" t="s">
        <v>999</v>
      </c>
    </row>
    <row r="10" ht="15">
      <c r="A10" t="s">
        <v>1000</v>
      </c>
    </row>
    <row r="11" ht="15">
      <c r="A11" t="s">
        <v>949</v>
      </c>
    </row>
    <row r="12" ht="15">
      <c r="A12" t="s">
        <v>950</v>
      </c>
    </row>
    <row r="13" ht="15">
      <c r="A13" t="s">
        <v>988</v>
      </c>
    </row>
    <row r="14" ht="15">
      <c r="A14" t="s">
        <v>951</v>
      </c>
    </row>
    <row r="15" ht="15">
      <c r="A15" t="s">
        <v>1049</v>
      </c>
    </row>
    <row r="16" ht="15">
      <c r="A16" t="s">
        <v>1050</v>
      </c>
    </row>
    <row r="17" ht="15">
      <c r="A17" t="s">
        <v>952</v>
      </c>
    </row>
    <row r="18" ht="15">
      <c r="A18" t="s">
        <v>953</v>
      </c>
    </row>
    <row r="19" ht="15">
      <c r="A19" t="s">
        <v>954</v>
      </c>
    </row>
    <row r="20" ht="15">
      <c r="C20" t="s">
        <v>960</v>
      </c>
    </row>
    <row r="21" ht="15">
      <c r="A21" t="s">
        <v>955</v>
      </c>
    </row>
    <row r="22" ht="15">
      <c r="A22" t="s">
        <v>956</v>
      </c>
    </row>
    <row r="23" ht="15">
      <c r="C23" t="s">
        <v>957</v>
      </c>
    </row>
    <row r="24" ht="15">
      <c r="A24" t="s">
        <v>958</v>
      </c>
    </row>
    <row r="25" ht="15">
      <c r="A25" t="s">
        <v>962</v>
      </c>
    </row>
    <row r="26" ht="15">
      <c r="A26" t="s">
        <v>959</v>
      </c>
    </row>
    <row r="27" ht="15">
      <c r="A27" t="s">
        <v>1001</v>
      </c>
    </row>
    <row r="28" ht="15">
      <c r="C28" t="s">
        <v>961</v>
      </c>
    </row>
    <row r="29" ht="15">
      <c r="A29" t="s">
        <v>452</v>
      </c>
    </row>
    <row r="30" ht="15">
      <c r="A30" t="s">
        <v>963</v>
      </c>
    </row>
    <row r="31" ht="15">
      <c r="A31" t="s">
        <v>964</v>
      </c>
    </row>
    <row r="32" ht="15">
      <c r="A32" t="s">
        <v>435</v>
      </c>
    </row>
    <row r="33" ht="15">
      <c r="A33" t="s">
        <v>434</v>
      </c>
    </row>
    <row r="34" ht="15">
      <c r="C34" t="s">
        <v>965</v>
      </c>
    </row>
    <row r="35" ht="15">
      <c r="A35" t="s">
        <v>1002</v>
      </c>
    </row>
    <row r="36" ht="15">
      <c r="A36" t="s">
        <v>1003</v>
      </c>
    </row>
    <row r="37" ht="15">
      <c r="A37" t="s">
        <v>1004</v>
      </c>
    </row>
    <row r="38" ht="15">
      <c r="A38" t="s">
        <v>453</v>
      </c>
    </row>
    <row r="39" ht="15">
      <c r="A39" t="s">
        <v>454</v>
      </c>
    </row>
    <row r="40" ht="15">
      <c r="A40" t="s">
        <v>455</v>
      </c>
    </row>
    <row r="41" ht="15">
      <c r="C41" t="s">
        <v>967</v>
      </c>
    </row>
    <row r="42" ht="15">
      <c r="C42" t="s">
        <v>966</v>
      </c>
    </row>
    <row r="43" ht="15">
      <c r="C43" t="s">
        <v>968</v>
      </c>
    </row>
    <row r="44" ht="15">
      <c r="A44" t="s">
        <v>969</v>
      </c>
    </row>
    <row r="45" ht="15">
      <c r="A45" t="s">
        <v>970</v>
      </c>
    </row>
    <row r="46" ht="15">
      <c r="A46" t="s">
        <v>1005</v>
      </c>
    </row>
    <row r="47" ht="15">
      <c r="A47" t="s">
        <v>971</v>
      </c>
    </row>
    <row r="48" ht="15">
      <c r="A48" t="s">
        <v>970</v>
      </c>
    </row>
    <row r="49" ht="15">
      <c r="A49" t="s">
        <v>972</v>
      </c>
    </row>
    <row r="50" ht="15">
      <c r="A50" t="s">
        <v>973</v>
      </c>
    </row>
    <row r="51" ht="15">
      <c r="A51" t="s">
        <v>974</v>
      </c>
    </row>
    <row r="52" ht="15">
      <c r="A52" t="s">
        <v>456</v>
      </c>
    </row>
    <row r="53" ht="15">
      <c r="A53" t="s">
        <v>976</v>
      </c>
    </row>
    <row r="54" ht="15">
      <c r="A54" t="s">
        <v>978</v>
      </c>
    </row>
    <row r="55" ht="15">
      <c r="A55" t="s">
        <v>975</v>
      </c>
    </row>
    <row r="56" ht="15">
      <c r="A56" t="s">
        <v>977</v>
      </c>
    </row>
    <row r="57" ht="15">
      <c r="A57" t="s">
        <v>982</v>
      </c>
    </row>
    <row r="58" spans="2:6" ht="15">
      <c r="B58" t="s">
        <v>957</v>
      </c>
      <c r="E58" t="s">
        <v>979</v>
      </c>
      <c r="F58" t="s">
        <v>981</v>
      </c>
    </row>
    <row r="59" ht="15">
      <c r="C59" t="s">
        <v>983</v>
      </c>
    </row>
    <row r="60" ht="15">
      <c r="B60" t="s">
        <v>980</v>
      </c>
    </row>
    <row r="61" ht="15">
      <c r="A61" t="s">
        <v>984</v>
      </c>
    </row>
    <row r="62" ht="15">
      <c r="A62" t="s">
        <v>985</v>
      </c>
    </row>
    <row r="63" ht="15">
      <c r="A63" t="s">
        <v>987</v>
      </c>
    </row>
    <row r="64" ht="15">
      <c r="A64" t="s">
        <v>986</v>
      </c>
    </row>
    <row r="65" ht="15">
      <c r="A65" t="s">
        <v>989</v>
      </c>
    </row>
    <row r="66" ht="15">
      <c r="A66" t="s">
        <v>990</v>
      </c>
    </row>
    <row r="67" ht="15">
      <c r="A67" t="s">
        <v>991</v>
      </c>
    </row>
    <row r="68" ht="15">
      <c r="A68" t="s">
        <v>992</v>
      </c>
    </row>
    <row r="69" ht="15">
      <c r="C69" t="s">
        <v>961</v>
      </c>
    </row>
    <row r="70" ht="15">
      <c r="A70" t="s">
        <v>463</v>
      </c>
    </row>
    <row r="71" ht="15">
      <c r="A71" t="s">
        <v>464</v>
      </c>
    </row>
    <row r="72" ht="15">
      <c r="A72" t="s">
        <v>436</v>
      </c>
    </row>
    <row r="73" ht="15">
      <c r="A73" t="s">
        <v>437</v>
      </c>
    </row>
    <row r="74" ht="15">
      <c r="B74" t="s">
        <v>993</v>
      </c>
    </row>
    <row r="75" ht="15">
      <c r="A75" t="s">
        <v>994</v>
      </c>
    </row>
    <row r="76" ht="15">
      <c r="A76" t="s">
        <v>995</v>
      </c>
    </row>
    <row r="77" ht="15">
      <c r="A77" t="s">
        <v>438</v>
      </c>
    </row>
    <row r="78" ht="15">
      <c r="A78" t="s">
        <v>457</v>
      </c>
    </row>
    <row r="79" ht="15">
      <c r="C79" t="s">
        <v>996</v>
      </c>
    </row>
    <row r="80" ht="15">
      <c r="A80" t="s">
        <v>997</v>
      </c>
    </row>
    <row r="81" ht="15">
      <c r="A81" t="s">
        <v>998</v>
      </c>
    </row>
    <row r="82" ht="15">
      <c r="A82" t="s">
        <v>458</v>
      </c>
    </row>
    <row r="83" spans="1:3" ht="15">
      <c r="A83" t="s">
        <v>440</v>
      </c>
      <c r="C83" t="s">
        <v>439</v>
      </c>
    </row>
    <row r="84" ht="15">
      <c r="A84" t="s">
        <v>441</v>
      </c>
    </row>
    <row r="85" ht="15">
      <c r="A85" t="s">
        <v>442</v>
      </c>
    </row>
    <row r="86" ht="15">
      <c r="A86" t="s">
        <v>443</v>
      </c>
    </row>
    <row r="87" ht="15">
      <c r="A87" t="s">
        <v>444</v>
      </c>
    </row>
    <row r="88" ht="15">
      <c r="A88" t="s">
        <v>459</v>
      </c>
    </row>
    <row r="89" ht="15">
      <c r="A89" t="s">
        <v>445</v>
      </c>
    </row>
    <row r="90" ht="15">
      <c r="A90" t="s">
        <v>446</v>
      </c>
    </row>
    <row r="91" ht="15">
      <c r="A91" t="s">
        <v>447</v>
      </c>
    </row>
    <row r="92" ht="15">
      <c r="A92" t="s">
        <v>448</v>
      </c>
    </row>
    <row r="93" ht="15">
      <c r="A93" t="s">
        <v>449</v>
      </c>
    </row>
    <row r="94" ht="15">
      <c r="A94" t="s">
        <v>460</v>
      </c>
    </row>
    <row r="95" ht="15">
      <c r="A95" t="s">
        <v>461</v>
      </c>
    </row>
    <row r="96" ht="15">
      <c r="A96" t="s">
        <v>462</v>
      </c>
    </row>
    <row r="97" spans="2:6" ht="15">
      <c r="B97" t="s">
        <v>450</v>
      </c>
      <c r="F97" t="s">
        <v>451</v>
      </c>
    </row>
    <row r="98" ht="15">
      <c r="A98" t="s">
        <v>1051</v>
      </c>
    </row>
    <row r="99" ht="15">
      <c r="A99" t="s">
        <v>1052</v>
      </c>
    </row>
    <row r="100" ht="15">
      <c r="A100" t="s">
        <v>1053</v>
      </c>
    </row>
    <row r="102" ht="16.5">
      <c r="B102" s="15" t="s">
        <v>482</v>
      </c>
    </row>
    <row r="103" ht="15">
      <c r="A103" s="16" t="s">
        <v>483</v>
      </c>
    </row>
    <row r="104" ht="15">
      <c r="A104" t="s">
        <v>484</v>
      </c>
    </row>
    <row r="105" ht="15">
      <c r="A105" t="s">
        <v>485</v>
      </c>
    </row>
    <row r="106" ht="15">
      <c r="A106" t="s">
        <v>486</v>
      </c>
    </row>
    <row r="107" ht="15">
      <c r="A107" t="s">
        <v>487</v>
      </c>
    </row>
    <row r="108" ht="15">
      <c r="A108" t="s">
        <v>488</v>
      </c>
    </row>
    <row r="109" ht="15">
      <c r="A109" t="s">
        <v>489</v>
      </c>
    </row>
    <row r="110" ht="15">
      <c r="A110" t="s">
        <v>490</v>
      </c>
    </row>
    <row r="111" ht="15">
      <c r="A111" t="s">
        <v>491</v>
      </c>
    </row>
    <row r="112" ht="15">
      <c r="A112" t="s">
        <v>492</v>
      </c>
    </row>
    <row r="113" ht="15">
      <c r="C113" t="s">
        <v>996</v>
      </c>
    </row>
    <row r="114" ht="15">
      <c r="A114" t="s">
        <v>493</v>
      </c>
    </row>
    <row r="115" ht="15">
      <c r="A115" t="s">
        <v>494</v>
      </c>
    </row>
    <row r="116" ht="15">
      <c r="A116" t="s">
        <v>495</v>
      </c>
    </row>
    <row r="117" ht="15">
      <c r="A117" t="s">
        <v>496</v>
      </c>
    </row>
    <row r="118" ht="15">
      <c r="A118" t="s">
        <v>497</v>
      </c>
    </row>
    <row r="119" ht="15">
      <c r="A119" t="s">
        <v>498</v>
      </c>
    </row>
    <row r="120" ht="15">
      <c r="A120" t="s">
        <v>499</v>
      </c>
    </row>
    <row r="121" ht="15">
      <c r="A121" t="s">
        <v>500</v>
      </c>
    </row>
    <row r="122" ht="15">
      <c r="A122" t="s">
        <v>501</v>
      </c>
    </row>
    <row r="123" ht="15">
      <c r="A123" t="s">
        <v>502</v>
      </c>
    </row>
    <row r="124" ht="15">
      <c r="A124" t="s">
        <v>503</v>
      </c>
    </row>
    <row r="125" ht="15">
      <c r="A125" t="s">
        <v>504</v>
      </c>
    </row>
    <row r="126" ht="15">
      <c r="A126" t="s">
        <v>505</v>
      </c>
    </row>
    <row r="127" ht="15">
      <c r="A127" t="s">
        <v>506</v>
      </c>
    </row>
    <row r="128" ht="15">
      <c r="A128" t="s">
        <v>507</v>
      </c>
    </row>
    <row r="129" ht="15">
      <c r="A129" t="s">
        <v>508</v>
      </c>
    </row>
    <row r="130" ht="15">
      <c r="A130" t="s">
        <v>509</v>
      </c>
    </row>
    <row r="131" ht="15">
      <c r="A131" t="s">
        <v>510</v>
      </c>
    </row>
    <row r="132" ht="15">
      <c r="A132" t="s">
        <v>511</v>
      </c>
    </row>
    <row r="133" ht="15">
      <c r="A133" t="s">
        <v>512</v>
      </c>
    </row>
    <row r="134" ht="15">
      <c r="F134" t="s">
        <v>513</v>
      </c>
    </row>
  </sheetData>
  <printOptions/>
  <pageMargins left="0.75" right="0.55" top="0.31" bottom="1" header="0.22" footer="0.5"/>
  <pageSetup horizontalDpi="120" verticalDpi="12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Григорьевич</dc:creator>
  <cp:keywords/>
  <dc:description/>
  <cp:lastModifiedBy>Николай Григорьевич</cp:lastModifiedBy>
  <cp:lastPrinted>2007-05-15T21:04:23Z</cp:lastPrinted>
  <dcterms:created xsi:type="dcterms:W3CDTF">2007-05-14T07:44:46Z</dcterms:created>
  <dcterms:modified xsi:type="dcterms:W3CDTF">2007-05-16T20:23:06Z</dcterms:modified>
  <cp:category/>
  <cp:version/>
  <cp:contentType/>
  <cp:contentStatus/>
</cp:coreProperties>
</file>