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Regression_Int" localSheetId="0" hidden="1">1</definedName>
    <definedName name="A">'Лист1'!$B$1097</definedName>
    <definedName name="ANA_">'Лист1'!$B$1089</definedName>
    <definedName name="AVH">'Лист1'!$B$1106</definedName>
    <definedName name="B">'Лист1'!$B$1098</definedName>
    <definedName name="CCK">'Лист1'!$B$1092</definedName>
    <definedName name="CNA">'Лист1'!$B$1090</definedName>
    <definedName name="CW">'Лист1'!$B$1091</definedName>
    <definedName name="DK">'Лист1'!$B$1096</definedName>
    <definedName name="DKR">'Лист1'!$B$1102</definedName>
    <definedName name="DW">'Лист1'!$B$1110</definedName>
    <definedName name="E">'Лист1'!$B$1100</definedName>
    <definedName name="EM">'Лист1'!$B$1093</definedName>
    <definedName name="ER">'Лист1'!$B$1103</definedName>
    <definedName name="G">'Лист1'!$B$1099</definedName>
    <definedName name="QOTM">'Лист1'!$B$1095</definedName>
    <definedName name="QV">'Лист1'!$B$1101</definedName>
    <definedName name="QVH">'Лист1'!$B$1105</definedName>
    <definedName name="QVR">'Лист1'!$B$1104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'Лист2'!$B$649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rel1" localSheetId="1" hidden="1">3</definedName>
    <definedName name="solver_rhs1" localSheetId="1" hidden="1">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STR">'Лист1'!$B$1107</definedName>
    <definedName name="VZ">'Лист1'!$B$1094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<sst xmlns="http://schemas.openxmlformats.org/spreadsheetml/2006/main" count="2706" uniqueCount="2386">
  <si>
    <t>тей по внешним признакам - в  частности  по  характеру  выходных</t>
  </si>
  <si>
    <t>кривых регенерации фильтров и их истощения в конце фильтроцикла.</t>
  </si>
  <si>
    <t xml:space="preserve">     Hаши специфические задачи. Кое о чем я уже упоминал по ходу</t>
  </si>
  <si>
    <t>изложения данного раздела. Прочее вы найдете в отчетах ДонОРГЭС.</t>
  </si>
  <si>
    <t xml:space="preserve">     Hа этом разрешите закончить сей затянувшийся раздел.</t>
  </si>
  <si>
    <t>d=Dr/E =Ar/Em+Dr/Em = a+b*Dr</t>
  </si>
  <si>
    <t>Зависимость между dk - удельным расходом серной кислоты в</t>
  </si>
  <si>
    <t>Q%1</t>
  </si>
  <si>
    <t>Q%2</t>
  </si>
  <si>
    <t>d=Dr/E =Ar/Em+Dr/Em = a+b*Dr,</t>
  </si>
  <si>
    <t>Удельные расходы кислоты в г-экв/г-экв при регенерации</t>
  </si>
  <si>
    <t>Удельные расходы щелочи dщ в г-экв/г-экв при регенерации</t>
  </si>
  <si>
    <t>dk=a+b*G</t>
  </si>
  <si>
    <t>a=0.913-5.25109*aNa~^1.6+5.15155*(aNa~+0.002)^1.63</t>
  </si>
  <si>
    <t>b=(0.9631-0.97762*aNa~^1.6+0.434345*aNa~^3.2)/1000</t>
  </si>
  <si>
    <t>точки зрения,  материалов,  сопровождая  их своими дополнениями,</t>
  </si>
  <si>
    <t>комментариями и т.д. Например...</t>
  </si>
  <si>
    <t xml:space="preserve">     В.М.Герзон, А.П.Мамет, Е.Б.Юрчевский. Управле-</t>
  </si>
  <si>
    <t>миздат. М, 1985г. Стр.16, п. 1.5.</t>
  </si>
  <si>
    <t xml:space="preserve">            ---------------------------------</t>
  </si>
  <si>
    <t>промывку   необходимо  вести  с  интенсивностью,  обеспечивающей</t>
  </si>
  <si>
    <t>50%-ное расширение  фильтрующего слоя.  Hеобходимо также обеспе-</t>
  </si>
  <si>
    <t>чить взвешивание наиболее крупных зерен фильтрующего  слоя.  При</t>
  </si>
  <si>
    <t>выявления нюансов.  Ну а пока  перепишем фрагмент из предыдущего</t>
  </si>
  <si>
    <t>Emisx</t>
  </si>
  <si>
    <t xml:space="preserve"> G в г-экв/м3, dk в г-экв/г-экв</t>
  </si>
  <si>
    <t xml:space="preserve">     Если по нашим оценкам мы полагаем, что  в процессе эксплуа-</t>
  </si>
  <si>
    <t>тации  Em снизилась  на 10%, то, используя аналогичный фрагмент,</t>
  </si>
  <si>
    <t>получим:</t>
  </si>
  <si>
    <t>раздела несколько в ином и, может быть,  более удобном для прак-</t>
  </si>
  <si>
    <t>тических приложений виде:</t>
  </si>
  <si>
    <t xml:space="preserve">     Аналогичным образом, последний фрагмент из предыдущего раз-</t>
  </si>
  <si>
    <t>дела можно представить в виде:</t>
  </si>
  <si>
    <t xml:space="preserve">  В  отличие  от аналогичного примера</t>
  </si>
  <si>
    <t>в предыдущем разделе, мы  здесь взяли</t>
  </si>
  <si>
    <t>материал  не  с большей,  а с меньшей</t>
  </si>
  <si>
    <t>этому снизили расход серной кислоты в</t>
  </si>
  <si>
    <t>Н-фильтроцикл.  В  результате цепочка</t>
  </si>
  <si>
    <t>в этом примере должна  отключаться на</t>
  </si>
  <si>
    <t>регенерацию из-за истощения  Н-катио-</t>
  </si>
  <si>
    <t>нитового фильтра первой ступени иони-</t>
  </si>
  <si>
    <t>рования воды.</t>
  </si>
  <si>
    <r>
      <t>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 xml:space="preserve">  и  соответственно уменьшили</t>
    </r>
  </si>
  <si>
    <t>г-э/г-э</t>
  </si>
  <si>
    <r>
      <t>г-экв/м</t>
    </r>
    <r>
      <rPr>
        <vertAlign val="superscript"/>
        <sz val="12"/>
        <color indexed="10"/>
        <rFont val="Courier"/>
        <family val="3"/>
      </rPr>
      <t>3</t>
    </r>
  </si>
  <si>
    <t xml:space="preserve">Em  против  эталонной. Соответственно </t>
  </si>
  <si>
    <t>то для использовавшегося в опытах но-</t>
  </si>
  <si>
    <t>вого материала  КУ-2 оно  было  очень</t>
  </si>
  <si>
    <t>большим - в набухшем состоянии полная</t>
  </si>
  <si>
    <t>обменная емкость  КУ-2 достигала 2200</t>
  </si>
  <si>
    <r>
      <t>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. Такое  значение может пока-</t>
    </r>
  </si>
  <si>
    <t>заться подозрительным  для эксплуата-</t>
  </si>
  <si>
    <t>ционного  персонала,  поэтому  данный</t>
  </si>
  <si>
    <t xml:space="preserve">     Можно ли использовать аналогичные соотношения и фрагметы не </t>
  </si>
  <si>
    <t>фрагмент, возможно, более "компромис-</t>
  </si>
  <si>
    <t xml:space="preserve">сный"  против аналогичного  фрагмента   </t>
  </si>
  <si>
    <t>предыдущего раздела.</t>
  </si>
  <si>
    <t>которые годятся только для строго конкретных условий. Считать по</t>
  </si>
  <si>
    <t>Именно  этого  условия  - равенства вытеснения при регенерации и</t>
  </si>
  <si>
    <t>поглощения в фильтроцикле для каждого иона - вы и  должны  доби-</t>
  </si>
  <si>
    <t>ваться в серии опытов с постоянным режимом.  Правда, идеала, как</t>
  </si>
  <si>
    <t>всегда,  вы не добьетесь, но постарайтесь. А еще, хорошенько по-</t>
  </si>
  <si>
    <t>размыслив,  вы сможете сделать и поправки на неидеальность, вос-</t>
  </si>
  <si>
    <t>пользовавшись соотношениями, приведенными в предыдущем разделе.</t>
  </si>
  <si>
    <t xml:space="preserve">     Первый элемент после предочистки это,  обычно, H-катионито-</t>
  </si>
  <si>
    <t>вый фильтр первой ступени.  Причем он часто состоит из двух кор-</t>
  </si>
  <si>
    <t>не материалы из дальнего зарубежья, то технологию их замачивания</t>
  </si>
  <si>
    <t>вы найдете в инструкциях ДонОРГРЭС.</t>
  </si>
  <si>
    <r>
      <t xml:space="preserve">     </t>
    </r>
    <r>
      <rPr>
        <b/>
        <sz val="12"/>
        <rFont val="Courier"/>
        <family val="1"/>
      </rPr>
      <t>Каждый наладчик</t>
    </r>
    <r>
      <rPr>
        <sz val="12"/>
        <rFont val="Courier"/>
        <family val="0"/>
      </rPr>
      <t xml:space="preserve"> делает себе </t>
    </r>
    <r>
      <rPr>
        <sz val="12"/>
        <color indexed="12"/>
        <rFont val="Courier"/>
        <family val="1"/>
      </rPr>
      <t>подборку</t>
    </r>
    <r>
      <rPr>
        <sz val="12"/>
        <rFont val="Courier"/>
        <family val="0"/>
      </rPr>
      <t xml:space="preserve"> разных, важных с его</t>
    </r>
  </si>
  <si>
    <r>
      <t xml:space="preserve">     </t>
    </r>
    <r>
      <rPr>
        <sz val="12"/>
        <color indexed="12"/>
        <rFont val="Courier"/>
        <family val="1"/>
      </rPr>
      <t>Об оптимизации</t>
    </r>
    <r>
      <rPr>
        <sz val="12"/>
        <rFont val="Courier"/>
        <family val="0"/>
      </rPr>
      <t>. Я не сразу решился включить этот фрагмент в</t>
    </r>
  </si>
  <si>
    <t>данный обзорный раздел. Возможно, вы услышите, что оптимизация -</t>
  </si>
  <si>
    <t xml:space="preserve">     С точки зрения компьютерной реализации, оптимизация это на-</t>
  </si>
  <si>
    <t>хождение точки экстремума (максимума или минимума)  функции вида</t>
  </si>
  <si>
    <t xml:space="preserve">способная  извлекать  квадратный корень  из произвольного числа. </t>
  </si>
  <si>
    <t xml:space="preserve">для реализации  этого  вычислительного  процесса.  Раз программа </t>
  </si>
  <si>
    <t>умеет извлекать квадратный корень за нас,  то это действия явля-</t>
  </si>
  <si>
    <t>Нам дела нет до тех ухищрений, которые  использованы в программе</t>
  </si>
  <si>
    <t>ется для нас элементарным.</t>
  </si>
  <si>
    <r>
      <t xml:space="preserve">ется для нас </t>
    </r>
    <r>
      <rPr>
        <sz val="12"/>
        <color indexed="10"/>
        <rFont val="Courier"/>
        <family val="1"/>
      </rPr>
      <t>элементарным</t>
    </r>
    <r>
      <rPr>
        <sz val="12"/>
        <rFont val="Courier"/>
        <family val="0"/>
      </rPr>
      <t>.</t>
    </r>
  </si>
  <si>
    <t xml:space="preserve">     Точно так же мы должны согласиться и с тем, что если  у нас</t>
  </si>
  <si>
    <t>значения x1,x2,x3..., при которых достигается оптимальное значе-</t>
  </si>
  <si>
    <t xml:space="preserve">     Начнем  с "несерьезного"  примера.  Дано: Х*Х=4.  Требуется </t>
  </si>
  <si>
    <t>найти значение Х, удовлетворяющее этому условию.</t>
  </si>
  <si>
    <t xml:space="preserve">     Первое, что мы должны здесь сделать, это построить  так на-</t>
  </si>
  <si>
    <t>зываемую целевую функцию, принимающее минимальное или максималь-</t>
  </si>
  <si>
    <t>y=(X*X-4)^2, которая принимает минимальное  значение как раз при</t>
  </si>
  <si>
    <t>выполнении условия Х*Х=4.</t>
  </si>
  <si>
    <t>ное значение при нужном нам значении Х. Например, такую функцию:</t>
  </si>
  <si>
    <t xml:space="preserve">     Теперь  мы  должны  построить  для этой функции действующий </t>
  </si>
  <si>
    <t>фрагмент и задать какое-то предварительное значение Х, например,</t>
  </si>
  <si>
    <t>Х=-1:</t>
  </si>
  <si>
    <t>X</t>
  </si>
  <si>
    <t>y</t>
  </si>
  <si>
    <t xml:space="preserve">     Далее вызываем нужную нам программу через Сервис=&gt;Поиск_ре-</t>
  </si>
  <si>
    <t>шения (если нет этого пакета, его надо установить). В появившем-</t>
  </si>
  <si>
    <t>ся окне запросов указать целевую ячейку (ячейку со значением y),</t>
  </si>
  <si>
    <t>указать изменяемую ячейку (ячейку с предварительно заданным зна-</t>
  </si>
  <si>
    <t>щелкнуть по кнопке Выполнить. В результате программа  выдала вот</t>
  </si>
  <si>
    <t>чением Х), указать,  что значение y должно  быть  минимальным, и</t>
  </si>
  <si>
    <t>проходит сначала через предвключенный корпус, затем через основ-</t>
  </si>
  <si>
    <r>
      <t xml:space="preserve">     </t>
    </r>
    <r>
      <rPr>
        <sz val="12"/>
        <color indexed="12"/>
        <rFont val="Courier"/>
        <family val="1"/>
      </rPr>
      <t>И еще раз о нюансах.</t>
    </r>
    <r>
      <rPr>
        <sz val="12"/>
        <rFont val="Courier"/>
        <family val="0"/>
      </rPr>
      <t xml:space="preserve"> В принципе, вы уже можете обойтись те-</t>
    </r>
  </si>
  <si>
    <t>сначала подается на основной фильтр,  а затем на предвключенный.</t>
  </si>
  <si>
    <t>Таким образом, основной фильтр оказывается более глубоко отреге-</t>
  </si>
  <si>
    <t>нерированным,  чем предвключенный, и, тем самым, он обеспечивает</t>
  </si>
  <si>
    <t>более  глубокую обработку воды.  Дело в том,  что часть из ранее</t>
  </si>
  <si>
    <t>поглощенных катионитом катионов остается и в  отрегенерированном</t>
  </si>
  <si>
    <t>катионите.  Эти  катионы  вступают  в  реакции обмена с H-ионами</t>
  </si>
  <si>
    <t>фильтруемой воды и загрязняют ее.  H-ионы образуются в  процессе</t>
  </si>
  <si>
    <t>обмена  катионов в воде на H-ион в ионите.  В результате в филь-</t>
  </si>
  <si>
    <t>тем  выше содержание в фильтрате "противоиона" Н,  тем в большей</t>
  </si>
  <si>
    <t>мере он (противоион) "выдавливают" из нижних слоев ионита остав-</t>
  </si>
  <si>
    <t>шиеся там катионы натрия и жесткости (но в большей мере натрия),</t>
  </si>
  <si>
    <t>обусловливая, тем самым, так называемый "проскок", который ухуд-</t>
  </si>
  <si>
    <t>шает условия  работы последующих стадий приготовления воды.  Ще-</t>
  </si>
  <si>
    <t>основных и предвключенных фильтров.  Тогда мы сможем более пред-</t>
  </si>
  <si>
    <t>метно говорить о взаимоствязи  удельных расходов и состава обра-</t>
  </si>
  <si>
    <t>батываемых вод.  А  может быть и  о том, как вводить поправки на</t>
  </si>
  <si>
    <t>неидеальность режимов при проведении наладочных работ.</t>
  </si>
  <si>
    <t>гая изменением объема воздуха с изменением температуры и пренеб-</t>
  </si>
  <si>
    <t>регая неидеальностью процесса, можем записать баланс</t>
  </si>
  <si>
    <t>Gv*Ci=Dv*Cvk</t>
  </si>
  <si>
    <t>содержание углекислоты в воде и ее конечное содержание в воздухе</t>
  </si>
  <si>
    <t>сильных кислот, для которой был выполнен исходный расчет.</t>
  </si>
  <si>
    <t xml:space="preserve">     Можно заметить, что в этих фрагментах гораздо больше инфор-</t>
  </si>
  <si>
    <t>мации,  чем в исходной Таблице 13, от которой мы начали плясать.</t>
  </si>
  <si>
    <t>Глядя на эти фрагменты,  так и хочется посчитать что-нибудь еще.</t>
  </si>
  <si>
    <t>А что мы можем посчитать?  Можем,  например посчитать  выработку</t>
  </si>
  <si>
    <t>воды за фильтроцикл.</t>
  </si>
  <si>
    <t xml:space="preserve">     Обменная емкость E предвключенного и основного фильтров 1-й</t>
  </si>
  <si>
    <t xml:space="preserve">     d~=G/EEh - удельный расход реагента без учета потерь емкос-</t>
  </si>
  <si>
    <t>ти при отключении фильтра на регенерацию и при его отмывке после</t>
  </si>
  <si>
    <t>регенерации;</t>
  </si>
  <si>
    <t xml:space="preserve">     aNa - доля натрия от общего количества  катионов  натрия  и</t>
  </si>
  <si>
    <t>жесткости, вытесняемых в процессе регенерации.</t>
  </si>
  <si>
    <t xml:space="preserve">     Все значения приведены в относительных единицах:</t>
  </si>
  <si>
    <t xml:space="preserve">      C=C/Co в г-экв/г-экв</t>
  </si>
  <si>
    <t xml:space="preserve">      EE=EE/EEmax в г-экв/г-экв</t>
  </si>
  <si>
    <t xml:space="preserve">      G=G/EEmax в г-экв/г-экв,</t>
  </si>
  <si>
    <t>где Co  концентрация  кислоты на входе в фильтр,  EEmax - макси-</t>
  </si>
  <si>
    <t>мальная (она же полная) обменная емкость катионита.</t>
  </si>
  <si>
    <t xml:space="preserve">     Для серной кислоты с концентрацией 200 мг-экв/л в  расчетах</t>
  </si>
  <si>
    <t>использована константа диссоциации, равная 0.36 (при данной кон-</t>
  </si>
  <si>
    <t>центрации) и две константы обмена для слоя ионита:</t>
  </si>
  <si>
    <t xml:space="preserve">     Khn=(Ch/Eh)/(Cn/En) - обмен ионов водорода на натрий</t>
  </si>
  <si>
    <t xml:space="preserve">     Khc=(Ch/Eh)*(Ch/Eh)/(Cc/Ec) - обмен ионов водорода на кати-</t>
  </si>
  <si>
    <t>оны жесткости кальций и магний.</t>
  </si>
  <si>
    <t xml:space="preserve">     Для обмена на натрий константа,  определенная по лаборатор-</t>
  </si>
  <si>
    <t>ным  данным,  составляет  1.8,  для  обмена на катионы жесткости</t>
  </si>
  <si>
    <t>константа  равна  средневзвешенной  величине  Khc=aCa*70+aMg*26.</t>
  </si>
  <si>
    <t>Так,  при  равных  долях  кальция и магния в обрабатываемой воде</t>
  </si>
  <si>
    <t>Khc=70*0.5+26*0.5=48.</t>
  </si>
  <si>
    <t xml:space="preserve">     Собственно говоря,  я мог бы и не досаждать здесь этими де-</t>
  </si>
  <si>
    <t>талями,  с  которыми  при  желании  можно  ознакомиться  в файле</t>
  </si>
  <si>
    <t>vpu_ni, и фигурировать не значениями константы Khc,  а долями Ca</t>
  </si>
  <si>
    <t>и Mg.  Hо дело в том,  что константы,  в отличие от долей, имеют</t>
  </si>
  <si>
    <t>более  общий  характер  и они могут быть использованы для разных</t>
  </si>
  <si>
    <t>ситуаций,  например, для зарубежных аналогов КУ-2. Соответствен-</t>
  </si>
  <si>
    <t>но, это соображение расширяет и возможности использования упомя-</t>
  </si>
  <si>
    <t>нутых таблиц.</t>
  </si>
  <si>
    <t xml:space="preserve">     Константы обмена и константа диссоциации серной кислоты от-</t>
  </si>
  <si>
    <t>носятся к концентрациям в относительных  единицах,  поэтому  при</t>
  </si>
  <si>
    <t>концентрации серной кислоты,  отличной от 200 мг-экв/л, значения</t>
  </si>
  <si>
    <t>константы диссоциации будет уменьшаться при увеличении  концент-</t>
  </si>
  <si>
    <t>рации кислоты,  выраженной в мг-экв/л, что приводит к уменьшению</t>
  </si>
  <si>
    <t>эффективности регенерации,  а константа Khc также  будет  умень-</t>
  </si>
  <si>
    <t>шаться,  что, однако, в этом случае приводит к увеличению эффек-</t>
  </si>
  <si>
    <t>тивности регенерации по катионам жесткости. В промышленных усло-</t>
  </si>
  <si>
    <t>виях  увеличение концентрации кислоты сопровождается уменьшением</t>
  </si>
  <si>
    <t>объема регенерирующего раствора,  что сопровождается увеличением</t>
  </si>
  <si>
    <t>степени  его разбавления в водяной подушке фильтра и т.п.  В об-</t>
  </si>
  <si>
    <t>щем,  как отмечено в предыдущих листах,  увеличение концентрации</t>
  </si>
  <si>
    <t>регенерирующего  раствора серной кислоты в промышленных условиях</t>
  </si>
  <si>
    <t>не приводит к столь существенному увеличению эффективности реге-</t>
  </si>
  <si>
    <t>нерации,  как  это  отмечается в справочных материалах.  Так что</t>
  </si>
  <si>
    <t>расчетные таблицы можно, пусть и с некоторыми оговорками, приме-</t>
  </si>
  <si>
    <t>нять не только для использованной в расчетах концентрации серной</t>
  </si>
  <si>
    <t>кислоты (200 мг-экв/л),  но и для других ее концентраций. Конеч-</t>
  </si>
  <si>
    <t>но, можно было бы привести и большее количество расчетных таблиц</t>
  </si>
  <si>
    <t>(для разных концентраций серной кислоты),  однако оно и без того</t>
  </si>
  <si>
    <t>уже  изрядно  велико,  а перебрать в рамках таблиц все возможные</t>
  </si>
  <si>
    <t>варианты регенераций просто нереально.  Это  можно  проделать  в</t>
  </si>
  <si>
    <t>рамках использования программы расчетов водоприготовления, одна-</t>
  </si>
  <si>
    <t>ко пока что мы ведем речь об ином - об  использовании  имеющихся</t>
  </si>
  <si>
    <t>справочных  таблиц  применительно  к регенерации фильтров серной</t>
  </si>
  <si>
    <t>кислотой.</t>
  </si>
  <si>
    <t xml:space="preserve">     Hедавно я сделал выборку  из  этих  таблиц  для  спаренного</t>
  </si>
  <si>
    <t>фильтра применительно к следующему типичному,  но довольно широ-</t>
  </si>
  <si>
    <t>кому диапазону:  Eni=0.2--0.6 (доля натрия в истощенном основном</t>
  </si>
  <si>
    <t>фильтре);  Khc=26--72 (от aMg=1 до aCa=1 в обрабатываемой воде -</t>
  </si>
  <si>
    <t>aMg+aCa=1);  d~ до 3-х г-экв/г-экв.  Выборку эту я  не  привожу,</t>
  </si>
  <si>
    <t>чтобы  не  загромождать текст,  а аппроксимирующее уравнение для</t>
  </si>
  <si>
    <t>указанного диапазона получилось следующее:</t>
  </si>
  <si>
    <t>d~=0.686-5.64172*G^1.3+0.308544*(Khc^0.04/Eni^0.12)+5.29058*G^1.3*(Khc^0.04/Eni^0.12)</t>
  </si>
  <si>
    <t xml:space="preserve">     Вы можете использовать результаты расчетов по этому уравне-</t>
  </si>
  <si>
    <t>нию в качестве образца,  с которым вы можете сравнить результаты</t>
  </si>
  <si>
    <t>ваших испытаний:</t>
  </si>
  <si>
    <t>Khc</t>
  </si>
  <si>
    <t>Eni</t>
  </si>
  <si>
    <t>d~</t>
  </si>
  <si>
    <t>EEh</t>
  </si>
  <si>
    <t>а поправки к вашим результатам, рассчитанные по этому уравнению,</t>
  </si>
  <si>
    <t>вы можете использовать, что называется, один к одному:</t>
  </si>
  <si>
    <t>Khc1</t>
  </si>
  <si>
    <t>Eni2</t>
  </si>
  <si>
    <t>d~1</t>
  </si>
  <si>
    <t>EEh1</t>
  </si>
  <si>
    <t>Khc2</t>
  </si>
  <si>
    <t>d~2</t>
  </si>
  <si>
    <t>EEh2</t>
  </si>
  <si>
    <t>dd~</t>
  </si>
  <si>
    <t>dEEh</t>
  </si>
  <si>
    <t xml:space="preserve">     Правда, оперировать бывает проще с долей натрия  в  составе</t>
  </si>
  <si>
    <t>обрабатываемой воды,  а не с величиной Eni, хотя бывают и разные</t>
  </si>
  <si>
    <t>ситуации на этот счет.  Эта доля в среднем равна aNa - доле нат-</t>
  </si>
  <si>
    <t>рия  в  общем количестве катионов,  вытесненных при регенерации.</t>
  </si>
  <si>
    <t>Для диапазона d~=1.7-3, aNa среднее аппроксимируется уравнением:</t>
  </si>
  <si>
    <t>aNa_sr=-2.375+2.2043*Eni^0.1+0.51935*Khc^0.1</t>
  </si>
  <si>
    <t>откуда:</t>
  </si>
  <si>
    <t>Eni=((aNa_sr+2.375-0.51935*Khc^0.1)/2.2043)^10</t>
  </si>
  <si>
    <t>и наш исходный фрагмент примет вид:</t>
  </si>
  <si>
    <t>aNa_sr</t>
  </si>
  <si>
    <t xml:space="preserve">     Пару раз скопировать этот  фрагмент  и  соорудить  из  него</t>
  </si>
  <si>
    <t>фрагмент  для расчета поправок,  как это было проделано выше,  я</t>
  </si>
  <si>
    <t>думаю, не составит для вас труда.</t>
  </si>
  <si>
    <t xml:space="preserve">     Для более тонких расчетов вам может потребоваться не только</t>
  </si>
  <si>
    <t>величина полученной в процессе регенерации обменной емкости EEh,</t>
  </si>
  <si>
    <t>но и часть емкости, занятых катионами натрия - EEn и жесткости -</t>
  </si>
  <si>
    <t>EEc:</t>
  </si>
  <si>
    <t>EEc=-30+0.24026*G^-0.2+49.6739*(Khc^0.02/Eni^0.06)-20.2589*(Khc^0.02/Eni^0.06)^2</t>
  </si>
  <si>
    <t>EEc</t>
  </si>
  <si>
    <t>EEn</t>
  </si>
  <si>
    <t xml:space="preserve">     А можно  ли избавиться от этой балластной "антиемкости" EEc</t>
  </si>
  <si>
    <t>в процессе обычной (без специальных приемов) регенерации?  Зада-</t>
  </si>
  <si>
    <t>дим "сумасшедший" расход кислоты:</t>
  </si>
  <si>
    <t xml:space="preserve">     Результат, правда, получился несколько странный из-за того,</t>
  </si>
  <si>
    <t>что  мы превысили диапазон аппроксимации (диапазон использования</t>
  </si>
  <si>
    <t>аппроксимирующего уравнения) почти в десять раз, но в качествен-</t>
  </si>
  <si>
    <t>ном плане результат именно такой - балластная часть емкости, за-</t>
  </si>
  <si>
    <t>нятая катионами жесткости, всегда остается в фильтре при обычных</t>
  </si>
  <si>
    <t>его  регенерациях серной кислотой.  То же происходит с катионами</t>
  </si>
  <si>
    <t>трехвалентного железа.  То же происходит с Cl-ионами в сильноос-</t>
  </si>
  <si>
    <t>новном анионите. В последнем случае порой даже говорят о хлорид-</t>
  </si>
  <si>
    <t>ном отравлении АВ-17, хотя дело здесь в большой константе обмена</t>
  </si>
  <si>
    <t>OH на Cl (или в малой константе обмена Cl на OH, если так понят-</t>
  </si>
  <si>
    <t>нее),  а не в "отравлении" анионита. Если в поступающей на обес-</t>
  </si>
  <si>
    <t>соливающую  установку натрий-катионированной воде (такие решения</t>
  </si>
  <si>
    <t>случаются в некоторых хитрых - то бишь,  авантюрных -  "бессточ-</t>
  </si>
  <si>
    <t>ных"  схемах) есть хотя бы небольшая доля солей жесткости (а она</t>
  </si>
  <si>
    <t>есть всегда),  эта  жесткость  будет  постепенно накапливаться и</t>
  </si>
  <si>
    <t>блокировать часть емкости в H-катионитовом фильтре.</t>
  </si>
  <si>
    <t xml:space="preserve">     А что  произойдет с H-катионитовым фильтром в процессе пос-</t>
  </si>
  <si>
    <t>ледующих регенераций если он первоначально находился в Na-форме?</t>
  </si>
  <si>
    <t>В такой форме он бывает, например, при первом запуске водоочист-</t>
  </si>
  <si>
    <t>ки.  Давайте смоделируем этот процесс,  используя aNa_i  -  долю</t>
  </si>
  <si>
    <t>натрия  Na/(Na+Ca+Mg)  в  воде перед H-фильтром и тот факт,  что</t>
  </si>
  <si>
    <t>созданная в процессе регенерации EEh будет занята после  истоще-</t>
  </si>
  <si>
    <t>ния   фильтра   катионами   натрия  и  жесткости  в  соотношении</t>
  </si>
  <si>
    <t>aNa_i/(1-aNa_i),  а также тот факт,  что весь натрий  к  моменту</t>
  </si>
  <si>
    <t>окончания  фильтроцикла переместится в основной фильтр.  Правда,</t>
  </si>
  <si>
    <t>первые расчетные фильтроциклы будут  категорически  выходить  за</t>
  </si>
  <si>
    <t>пределы аппроксимации,  поэтому начнем, например, с Eni=0.6, что</t>
  </si>
  <si>
    <t>не помешает нам получить правильный (в пределах точности аппрок-</t>
  </si>
  <si>
    <t>симирующего уравнения) конечный результат.  Плюс к этому добавим</t>
  </si>
  <si>
    <t>еще одно аппроксимирующее уравнение,  характеризующее концентра-</t>
  </si>
  <si>
    <t>порядке  -  реагенты  не теряют и правильно их считают.  Нет,  и</t>
  </si>
  <si>
    <t>здесь для нас остаются задачи.  Та же оптимизация или  что-то  в</t>
  </si>
  <si>
    <t>этом  роде более "благозвучное" в бытовом плане.  Если,  скажем,</t>
  </si>
  <si>
    <t>качество обессоленной воды нас не лимитирует, то остаются вопро-</t>
  </si>
  <si>
    <t>сы  как  более  экономично  распределить  расходы на регенерацию</t>
  </si>
  <si>
    <t>фильтров щелочи и кислоты. Как сократить стоки, если они лимити-</t>
  </si>
  <si>
    <t>руют и за них штрафуют. Наконец, остается и вопрос удобства экс-</t>
  </si>
  <si>
    <t>плуатирования ВПУ. Например, предложения по приборному контролю.</t>
  </si>
  <si>
    <t>расчетов с другой стороны на данном этапе пока  не  удалось  (не</t>
  </si>
  <si>
    <t>только в ДонОРГРЭС,  но и в практике водоприготовления в целом).</t>
  </si>
  <si>
    <t>Расхождения по оценкам находились в пределах 10% от определяемых</t>
  </si>
  <si>
    <t>величин. При  наиболее  ответственных  расчетах  эти расхождения</t>
  </si>
  <si>
    <t>устранялись введением поправочных коэффициентов,  полученных пу-</t>
  </si>
  <si>
    <t>тем сравнения  расчетных  данных  с  эксплуатационными данными и</t>
  </si>
  <si>
    <t>данными наладочных работ.</t>
  </si>
  <si>
    <t xml:space="preserve">                    Приложение 1</t>
  </si>
  <si>
    <t xml:space="preserve">          Заключение о состоянии анионитной части цепочек</t>
  </si>
  <si>
    <t xml:space="preserve">     Как ни странно, но этот грубый фрагмент неплохо корреспонди-</t>
  </si>
  <si>
    <t xml:space="preserve">     В соответствии с законом  распределения  Генри  равновесная</t>
  </si>
  <si>
    <t>концентрация  растворенного в жидкости газа Cg описывается урав-</t>
  </si>
  <si>
    <t>нением</t>
  </si>
  <si>
    <t xml:space="preserve">      Cg=K*p*Pg/Pa*Ka*(Po-Pv)/Pa</t>
  </si>
  <si>
    <t>где K - константа Генри; p - плотность газа при нормальных усло-</t>
  </si>
  <si>
    <t>виях; Pg - парциальное давление газа над водой; Pv - парциальное</t>
  </si>
  <si>
    <t>давление водяных паров;  Po - общее давление;  Pa -  атмосферное</t>
  </si>
  <si>
    <t>давление.</t>
  </si>
  <si>
    <t xml:space="preserve">     В термических деаэраторах благодаря  образованию  пузырьков</t>
  </si>
  <si>
    <t xml:space="preserve">     Аналогично с  ионами  сульфатов и хлоридов.  Хлориды идут в</t>
  </si>
  <si>
    <t>"проскок" первыми, а за ними сульфаты. По этой причине в расчет-</t>
  </si>
  <si>
    <t>ном фрагменте предыдущего раздела я барьерную емкость АВ-17 оце-</t>
  </si>
  <si>
    <t>нивал по хлоридам, а не по сульфатам. Правда, с сульфатами ситу-</t>
  </si>
  <si>
    <t>ация еще несколько осложняется тем фактором,  что они могут пог-</t>
  </si>
  <si>
    <t>все равно сначала вытесняются хлориды (по ним часто и определяют</t>
  </si>
  <si>
    <t>начало истощения АН-31), затем сульфаты.</t>
  </si>
  <si>
    <r>
      <t xml:space="preserve">     </t>
    </r>
    <r>
      <rPr>
        <sz val="12"/>
        <color indexed="12"/>
        <rFont val="Courier"/>
        <family val="1"/>
      </rPr>
      <t>Об обменных свойствах ионитов.</t>
    </r>
    <r>
      <rPr>
        <sz val="12"/>
        <rFont val="Courier"/>
        <family val="0"/>
      </rPr>
      <t xml:space="preserve">  О.В.Лифшиц в Справочнике по</t>
    </r>
  </si>
  <si>
    <t>дится 30%-я щелочь и надо дать на регенерацию фильтра 600 кг ще-</t>
  </si>
  <si>
    <t>лочи в пересчете на 100%-ный продукт.  Если в 100 г раствора ще-</t>
  </si>
  <si>
    <t>лочи содержится  30  г NaOH,  то в одной тонне содержится 300 кг</t>
  </si>
  <si>
    <t>NaOH. Значит на регенерацию нужно дать две тонны 30%-ной щелочи.</t>
  </si>
  <si>
    <t>Ищем и находим, например, по таблице у Кострикина плотность этой</t>
  </si>
  <si>
    <t>щелочи,  равную 1.33. Следовательно, по мернику мы должны отпус-</t>
  </si>
  <si>
    <t>тить  30%-й щелочи не два кубометра,  а 2/1.33 или полтора кубо-</t>
  </si>
  <si>
    <t>метра.  На практике нередко поступают "мудрее".  Отбирают  пробу</t>
  </si>
  <si>
    <t>этой щелочи,  разбавляют, титруют и находят, что ее концентрация</t>
  </si>
  <si>
    <t>составляет 400 г/л (сравни с таблицей).  Отсюда делается  вывод,</t>
  </si>
  <si>
    <t>что щелочь  в  баке мернике 40%-я,  хотя по той же таблице можно</t>
  </si>
  <si>
    <t>увидеть, что это 30%-я щелочь. Так или иначе, но неучет плотнос-</t>
  </si>
  <si>
    <t>ти регенерационного раствора приводит к тем или иным ошибкам при</t>
  </si>
  <si>
    <t>дозировании реагента.</t>
  </si>
  <si>
    <r>
      <t xml:space="preserve">     </t>
    </r>
    <r>
      <rPr>
        <sz val="12"/>
        <color indexed="12"/>
        <rFont val="Courier"/>
        <family val="1"/>
      </rPr>
      <t>О расчете дозировки реагентов.</t>
    </r>
    <r>
      <rPr>
        <sz val="12"/>
        <rFont val="Courier"/>
        <family val="0"/>
      </rPr>
      <t xml:space="preserve">  Пусть, в баке-мернике нахо-</t>
    </r>
  </si>
  <si>
    <t xml:space="preserve">             -------------------------------</t>
  </si>
  <si>
    <t xml:space="preserve">     Пуск обессоливающей  установки АТЭЦ-2 был произведен в 1985</t>
  </si>
  <si>
    <t>году. Описываемая здесь экспериментальная часть наладочных работ</t>
  </si>
  <si>
    <t>была выполнена  в 1986-1987 гг.  При этом наряду со стандартными</t>
  </si>
  <si>
    <t>наладочными работами были частично опробованы  экспериментальные</t>
  </si>
  <si>
    <t>режимы обессоливания  (с переводом в натриевую форму катионитных</t>
  </si>
  <si>
    <t>фильтров перед регенерацией их кислотой и др.).</t>
  </si>
  <si>
    <t xml:space="preserve">              СХЕМА ОБЕССОЛИВАНИЯ</t>
  </si>
  <si>
    <t xml:space="preserve">     Обессоливающая установка  проектной производительностью 240</t>
  </si>
  <si>
    <t>т/ч состоит из 4-х ионитных цепочек.  Перед обессоливанием  вода</t>
  </si>
  <si>
    <t>проходит через механические фильтры &lt;&lt;осветлители на момент про-</t>
  </si>
  <si>
    <t>ведения работ не были включены&gt;&gt;.</t>
  </si>
  <si>
    <t>ТЭС,  а поправки могут носить и общий для подобных объектов  ха-</t>
  </si>
  <si>
    <t>рактер.</t>
  </si>
  <si>
    <t>зования энергии и веществ.  В итоге подбивается общий баланс  на</t>
  </si>
  <si>
    <t>предмет экономии или перерасхода против Норматива.</t>
  </si>
  <si>
    <t>ВХР? В водоприготовлении более устойчивые взаимосвязи между фак-</t>
  </si>
  <si>
    <t>торами, чем в ВХР. Те, кто имеет большую склонность к предметным</t>
  </si>
  <si>
    <t>действиям, увереннее  себя  чувствуют в наладке ВПУ.  Но в целом</t>
  </si>
  <si>
    <t>это зависит от индивидуальных предпочтений.</t>
  </si>
  <si>
    <r>
      <t xml:space="preserve">     </t>
    </r>
    <r>
      <rPr>
        <sz val="12"/>
        <color indexed="12"/>
        <rFont val="Courier"/>
        <family val="1"/>
      </rPr>
      <t>Что проще</t>
    </r>
    <r>
      <rPr>
        <sz val="12"/>
        <rFont val="Courier"/>
        <family val="0"/>
      </rPr>
      <t xml:space="preserve"> с точки зрения наладки  -  водоприготовление  или</t>
    </r>
  </si>
  <si>
    <t>этапах характеризуется проскоком солей.</t>
  </si>
  <si>
    <t xml:space="preserve">                Начало фильтроцикла</t>
  </si>
  <si>
    <t xml:space="preserve">     Для этой  части фильтроцикла характерно поглощение соедине-</t>
  </si>
  <si>
    <r>
      <t>EH</t>
    </r>
    <r>
      <rPr>
        <vertAlign val="subscript"/>
        <sz val="12"/>
        <rFont val="Courier"/>
        <family val="3"/>
      </rPr>
      <t>1</t>
    </r>
  </si>
  <si>
    <r>
      <t>EH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r</t>
    </r>
  </si>
  <si>
    <r>
      <t>VzA</t>
    </r>
    <r>
      <rPr>
        <vertAlign val="subscript"/>
        <sz val="12"/>
        <rFont val="Courier"/>
        <family val="3"/>
      </rPr>
      <t>1</t>
    </r>
  </si>
  <si>
    <r>
      <t>EA</t>
    </r>
    <r>
      <rPr>
        <vertAlign val="subscript"/>
        <sz val="12"/>
        <rFont val="Courier"/>
        <family val="3"/>
      </rPr>
      <t>1</t>
    </r>
  </si>
  <si>
    <r>
      <t>EA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r</t>
    </r>
  </si>
  <si>
    <r>
      <t>QmaxA</t>
    </r>
    <r>
      <rPr>
        <vertAlign val="subscript"/>
        <sz val="12"/>
        <rFont val="Courier"/>
        <family val="3"/>
      </rPr>
      <t>1</t>
    </r>
  </si>
  <si>
    <r>
      <t>VzA</t>
    </r>
    <r>
      <rPr>
        <vertAlign val="subscript"/>
        <sz val="12"/>
        <rFont val="Courier"/>
        <family val="3"/>
      </rPr>
      <t>2</t>
    </r>
  </si>
  <si>
    <r>
      <t>EA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tr</t>
    </r>
  </si>
  <si>
    <r>
      <t>EmA</t>
    </r>
    <r>
      <rPr>
        <vertAlign val="subscript"/>
        <sz val="12"/>
        <rFont val="Courier"/>
        <family val="3"/>
      </rPr>
      <t>2</t>
    </r>
  </si>
  <si>
    <r>
      <t>EA</t>
    </r>
    <r>
      <rPr>
        <vertAlign val="subscript"/>
        <sz val="12"/>
        <rFont val="Courier"/>
        <family val="3"/>
      </rPr>
      <t>2</t>
    </r>
  </si>
  <si>
    <r>
      <t>роче,  фильтроцикла H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- 5095 м3.  В этом случае</t>
    </r>
  </si>
  <si>
    <r>
      <t>тового  фильтра  первой  ступени (А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) и появляется кислотность в</t>
    </r>
  </si>
  <si>
    <t xml:space="preserve">     Заодно не помешает уточнить  и детализировать  соотношения,</t>
  </si>
  <si>
    <t>использовавшиеся в предыдущем разделе.  Одна из сложностей здесь</t>
  </si>
  <si>
    <t>заключается в том, что параметр Em  (максимальную  обменную емк-</t>
  </si>
  <si>
    <t>кость) следует определять в лабораторных  условиях.  Соотношение</t>
  </si>
  <si>
    <t>для спаренного,  а  для однокорпусного  Н-катионитового фильтра?</t>
  </si>
  <si>
    <t>действует в том же направлении,  что и уменьшение загрузки,  так</t>
  </si>
  <si>
    <t>где Emisx - исходная или эталонная Em, принятая за единицу.</t>
  </si>
  <si>
    <t xml:space="preserve">  Что касается эталонной емкости  Em,</t>
  </si>
  <si>
    <t>гими. В любом случае, нам следует  меть ввиду, что уменьшение Em</t>
  </si>
  <si>
    <t>т.е. одновременно регенерируются основной и предвключенный филь-</t>
  </si>
  <si>
    <t>тры  и часто фильтры второй ступени совместно с Iст,  чем эконо-</t>
  </si>
  <si>
    <t>мится щелочь и/или кислота).</t>
  </si>
  <si>
    <t xml:space="preserve">     Декарбонизатор удаляет  свободную  углекислоту сообразно ее</t>
  </si>
  <si>
    <t>концентрации в воде,  температуре и расходу воздуха через декар-</t>
  </si>
  <si>
    <t>бонизатор.  Отсутствие этой операции увеличивает ионную нагрузку</t>
  </si>
  <si>
    <t>на анионит 2-й ст.</t>
  </si>
  <si>
    <t xml:space="preserve">     Цепочка -  последовательность фильтров первой и второй сту-</t>
  </si>
  <si>
    <t>работу,  разом  отключаются на регенерацию и т.д.  Более обычная</t>
  </si>
  <si>
    <t>схема - гребенка, когда каждый фильтр отключается на регенерацию</t>
  </si>
  <si>
    <t>после его истощения, не привязываясь к работе других фильтров.</t>
  </si>
  <si>
    <t xml:space="preserve">     Далее, чтобы продвинуться вперед в части приобретения пред-</t>
  </si>
  <si>
    <t>сильноосновном  анионите 2-й ст,  а значит и непродуктивно исто-</t>
  </si>
  <si>
    <t>щать его. В декарбонизаторе углекислота перераспределяется между</t>
  </si>
  <si>
    <t>воздухом и водой.  Чем выше температура и чем больше расход воз-</t>
  </si>
  <si>
    <t>духа через декарбонизатор,  тем эффективнее идет  этот  процесс.</t>
  </si>
  <si>
    <t>Однако  при  большом проскоке натрия после H-фильтра 1-й ст сво-</t>
  </si>
  <si>
    <t>бодной углекислоты в фильтрате слабоосновного анионитового филь-</t>
  </si>
  <si>
    <t>тра может и не быть.  Может, как уже отмечалось, не быть свобод-</t>
  </si>
  <si>
    <t>фильтра  1-й ст).  В этих случаях декарбонизатор не сыграет свою</t>
  </si>
  <si>
    <t>полезную роль.</t>
  </si>
  <si>
    <t xml:space="preserve">     Возможно, мы  в дальнейшем сможем описать это математически</t>
  </si>
  <si>
    <t>в виде несложного фрагмента,  моделирующего процесс. А пока поп-</t>
  </si>
  <si>
    <t>робуем подняться на следующую и тоже не сложную ступень. Правда,</t>
  </si>
  <si>
    <t>язык в дальнейшем будет более лаконичным в  части  терминологии,</t>
  </si>
  <si>
    <t>поэтому не вредно будет, если вы посмотрите еще какой-то матери-</t>
  </si>
  <si>
    <t>ал,  касающийся процессов приготовления воды. Возможно, тогда вы</t>
  </si>
  <si>
    <t>из  моих  длинных  отступлений  оставите для себя например такой</t>
  </si>
  <si>
    <t>фрагмент.</t>
  </si>
  <si>
    <t xml:space="preserve">     Осветлитель. Снижает  солесодержание исходной воды на вели-</t>
  </si>
  <si>
    <t>чину,  корреспондирующую с бикарбонатной щелочностью или времен-</t>
  </si>
  <si>
    <t>ной  жесткостью  исходной  воды.  Шламовый фильтр этого аппарата</t>
  </si>
  <si>
    <t>очень капризен и требует стабильных нагрузки и  температуры  ос-</t>
  </si>
  <si>
    <t>ветляемой воды, а также и стабильности дозирования реагентов.</t>
  </si>
  <si>
    <t xml:space="preserve">     Механический фильтр. Доочищает от взвесей осветленную воду.</t>
  </si>
  <si>
    <t xml:space="preserve">     H-катионитовый фильтр 1-й ст. H-катионирует воду c "проско-</t>
  </si>
  <si>
    <t>ком",  обусловленным глубиной его регенерации (прежде всего глу-</t>
  </si>
  <si>
    <t>биной  регенерации  последних  по ходу фильтруемой воды слоев) и</t>
  </si>
  <si>
    <t>содержанием анионов сильных кислот в осветленной воде. Чем мень-</t>
  </si>
  <si>
    <t>ше глубина регенерации и чем больше отмеченное содержание,  соз-</t>
  </si>
  <si>
    <t>некоторые противоречия (смещения точек зрения) и повторы и... не</t>
  </si>
  <si>
    <t>стал их устранять.  Моя задача - расширить круг возможных предс-</t>
  </si>
  <si>
    <t>вы просто приспособились подергивать за шнур уравнемера, пока не</t>
  </si>
  <si>
    <t>установится устойчивое положение), то может оказаться, что коли-</t>
  </si>
  <si>
    <t>тра во время его регенерации,  меньше,  чем количество реагента,</t>
  </si>
  <si>
    <t>ушедшего из мерника. Выявление потерь реагента через неплотности</t>
  </si>
  <si>
    <t>регенерационной схемы требует некоторого искусства,  которому  я</t>
  </si>
  <si>
    <t>не  могу научить ни вас,  ни себя.  Но иногда места неплотностей</t>
  </si>
  <si>
    <t>можно обнаружить ощупыванием "подозрительных" участков  по  раз-</t>
  </si>
  <si>
    <t>ности температур в местах контактов линии регенерации с врезками</t>
  </si>
  <si>
    <t>в нее других линий.  А порой приходится и  ставить  проглушки  в</t>
  </si>
  <si>
    <t>местах таких  врезок с последующей проверкой отдельных участков,</t>
  </si>
  <si>
    <t>контактирующих с регенерационной схемой.</t>
  </si>
  <si>
    <t>рез развитую поверхность контакта фаз равновесие между жидкой  и</t>
  </si>
  <si>
    <t>газовой фазами устанавливается значительно быстрее.  Путем обра-</t>
  </si>
  <si>
    <t>зования и удаления пузырьков из воды извлекается до 90-95% раст-</t>
  </si>
  <si>
    <t>воренных  в ней газов.  Остальные 5-10%  газов удаляются из воды</t>
  </si>
  <si>
    <t>диффузией.</t>
  </si>
  <si>
    <t xml:space="preserve">     Уравнение массопередачи  для диффундирующих газов записыва-</t>
  </si>
  <si>
    <t>ется в следующем виде:</t>
  </si>
  <si>
    <t xml:space="preserve">            G=k*dC*F</t>
  </si>
  <si>
    <t>где k - коэффициент массопередачи;  dC - разность концентраций в</t>
  </si>
  <si>
    <t>газовой и жидкой фазах;  F - площадь контакта фаз.  &lt;&lt;Тут авторы</t>
  </si>
  <si>
    <t>допустили  неточность. Движущая сила dC берется как разность меж-</t>
  </si>
  <si>
    <t>ду исходной и равновесной концентрациями в воде,  а между фазами</t>
  </si>
  <si>
    <t>берется разность химических потенциалов до установления равнове-</t>
  </si>
  <si>
    <t>сия.&gt;&gt;</t>
  </si>
  <si>
    <t xml:space="preserve">     Для декарбонизации воды осуществляется тесный контакт  воз-</t>
  </si>
  <si>
    <t>духа  с  водой с целью поддержания возможно более низкого парци-</t>
  </si>
  <si>
    <t>ального давления углекислоты над поверхностью воды для  удаления</t>
  </si>
  <si>
    <t>из  нее CO2.  Декарбонизацией удается снизить концентрацию CO2 в</t>
  </si>
  <si>
    <t>воде до 5-6 мг/л и ниже.  Hа эффективность декарбонизации влияют</t>
  </si>
  <si>
    <t>удельный расход продуваемого воздуха, температура обрабатываемой</t>
  </si>
  <si>
    <t>воды и показатель рH, а также удельная поверхность контакта воды</t>
  </si>
  <si>
    <t>с газовой фазой.</t>
  </si>
  <si>
    <t xml:space="preserve">     Плотность орошения для декарбонизаторов с насадкой из колец</t>
  </si>
  <si>
    <t>таточное содержание углекислоты в обработанной воде до 5-6 мг/л,</t>
  </si>
  <si>
    <t>остаточное содержание углекислоты не должно превышать 3-4  мг/л,</t>
  </si>
  <si>
    <t>декарбонизаторы сверху орошаются обрабатываемой водой, а снизу в</t>
  </si>
  <si>
    <t>них   с   помощью   низконапорных   вентиляторов  под  давлением</t>
  </si>
  <si>
    <t>0.015-0.02 МПа вдувается воздух.</t>
  </si>
  <si>
    <t>доприготовительную установку Астраханской ТЭЦ-2.</t>
  </si>
  <si>
    <t>ции катионита  серной кислотой.  Поэтому для повышения эффектив-</t>
  </si>
  <si>
    <t>ности регенераций и  избежания  загипсовывания  катионита  часто</t>
  </si>
  <si>
    <t>прибегают к так называемой ступенчатой регенерации,  при которой</t>
  </si>
  <si>
    <t>сначала подается относительно разбавленный раствор серной кисло-</t>
  </si>
  <si>
    <t>ты, а затем - более концентрированный.</t>
  </si>
  <si>
    <t xml:space="preserve">     На Астраханской ТЭЦ-2 были опробованы одноступенчатые реге-</t>
  </si>
  <si>
    <t>нерации с  концентрацией  серной  кислоты  в диапазоне 1.3-2%  и</t>
  </si>
  <si>
    <t>двуступенчатые:  с концентрацией сернокислого раствора  1.5%  на</t>
  </si>
  <si>
    <t>внимание на  замачивание  материалов.  Неправильное  замачивание</t>
  </si>
  <si>
    <t>приведет к растрескиванию и потери прочности ионитов.  Если  это</t>
  </si>
  <si>
    <r>
      <t xml:space="preserve">встречал срок службы </t>
    </r>
    <r>
      <rPr>
        <sz val="12"/>
        <color indexed="12"/>
        <rFont val="Courier"/>
        <family val="1"/>
      </rPr>
      <t>1-1.5 года</t>
    </r>
    <r>
      <rPr>
        <sz val="12"/>
        <rFont val="Courier"/>
        <family val="0"/>
      </rPr>
      <t>.  В нашей лаборатории под  руко-</t>
    </r>
  </si>
  <si>
    <t>низатор  или будет плохо работать вся последующая ионитная часть</t>
  </si>
  <si>
    <t>ВПУ.  Поэтому наладка работы H-катионитовых фильтров первой сту-</t>
  </si>
  <si>
    <t>пени  это  основной элемент наладки ВПУ и мы с вами этот элемент</t>
  </si>
  <si>
    <t>уже худо-бедно разобрали.  Так что самое время  продолжить  наше</t>
  </si>
  <si>
    <t>продвижение вперед.</t>
  </si>
  <si>
    <t xml:space="preserve">     Для начала развернем наш фрагмент  и  продолжим  рассуждать</t>
  </si>
  <si>
    <t>справа от него.</t>
  </si>
  <si>
    <t>Cw</t>
  </si>
  <si>
    <t>Cck</t>
  </si>
  <si>
    <t>Vz</t>
  </si>
  <si>
    <t>Qotm</t>
  </si>
  <si>
    <t>dk</t>
  </si>
  <si>
    <t>a</t>
  </si>
  <si>
    <t>b</t>
  </si>
  <si>
    <t>G</t>
  </si>
  <si>
    <t>Qv</t>
  </si>
  <si>
    <t>dkr</t>
  </si>
  <si>
    <t>Qvr</t>
  </si>
  <si>
    <t>Qvh</t>
  </si>
  <si>
    <t>avh</t>
  </si>
  <si>
    <t>Str</t>
  </si>
  <si>
    <t>Gw</t>
  </si>
  <si>
    <t>dw</t>
  </si>
  <si>
    <t>для рассматриваемого периода работ на  АТЭЦ-2  я</t>
  </si>
  <si>
    <t>принял     за     единицу,     можно    записать</t>
  </si>
  <si>
    <t>dw=(43+105.7*Str*Cna)/40 для Cna&lt;=0.5 и Gw около</t>
  </si>
  <si>
    <t>1500 г-экв/м3 NaOH</t>
  </si>
  <si>
    <t xml:space="preserve"> Мера старения определяется экспериментально или</t>
  </si>
  <si>
    <t>по  сроку  службы.  Для импортных аналогов АH-31</t>
  </si>
  <si>
    <t>допустимый срок, видимо, дольше.</t>
  </si>
  <si>
    <t>рис.12 Х-1709</t>
  </si>
  <si>
    <t>Can=0.04+0.5*Cna^2.4+Str*(0.03+3.95*Cna^2.4)</t>
  </si>
  <si>
    <t xml:space="preserve">  В данном примере фильтроцикл А1 - 4103 м3  ко-</t>
  </si>
  <si>
    <t>требуемая   емкость   АВ-17   составляет   631.3</t>
  </si>
  <si>
    <t>ся меньше этой величины, то цепочка будет отклю-</t>
  </si>
  <si>
    <t>чена по анионитовому циклу.  По рис.4 Х-1709 уд.</t>
  </si>
  <si>
    <t>расход NaOH для АВ-17</t>
  </si>
  <si>
    <t>Hп</t>
  </si>
  <si>
    <t>КУ-2</t>
  </si>
  <si>
    <t>Аф</t>
  </si>
  <si>
    <t>Таблица 3</t>
  </si>
  <si>
    <t>Таблица 4</t>
  </si>
  <si>
    <t>Таблица 1</t>
  </si>
  <si>
    <t>АH-31</t>
  </si>
  <si>
    <t>Таблица 2</t>
  </si>
  <si>
    <t>Ар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</si>
  <si>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</si>
  <si>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</si>
  <si>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</si>
  <si>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</si>
  <si>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</si>
  <si>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</si>
  <si>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G в г-экв/м3, dk в г-экв/г-экв</t>
  </si>
  <si>
    <t>Cna в мг-экв/кг, dk в г-экв/г-экв</t>
  </si>
  <si>
    <t xml:space="preserve"> G и Em в г-экв/м3, dk в г-экв/г-экв</t>
  </si>
  <si>
    <t>СК-1</t>
  </si>
  <si>
    <t>АВ-17</t>
  </si>
  <si>
    <t>Таблица 11</t>
  </si>
  <si>
    <t>Таблица 12</t>
  </si>
  <si>
    <t>Таблица 13</t>
  </si>
  <si>
    <t>E</t>
  </si>
  <si>
    <t>Er</t>
  </si>
  <si>
    <t>Gmin</t>
  </si>
  <si>
    <t>тает при разбавлении регенерирующего раствора кислоты,  уменьше-</t>
  </si>
  <si>
    <t>нии скорости его подачи на фильтр &lt;&lt;это для лабораторных!  усло-</t>
  </si>
  <si>
    <t>вий,  где с гидравликой все в порядке&gt;&gt; и повышении  температуры</t>
  </si>
  <si>
    <t>раствора.  Для жесткостной формы влияние последних двух факторов</t>
  </si>
  <si>
    <t>малосущественно,  но зато резко возрастает эффективность регене-</t>
  </si>
  <si>
    <t>рации  при увеличении концентрации регенерирующего раствора кис-</t>
  </si>
  <si>
    <t>лоты.</t>
  </si>
  <si>
    <t xml:space="preserve">     При использовании серной кислоты картина в существенной ме-</t>
  </si>
  <si>
    <t>ре иная.  Повышение концентрации кислоты более значительно,  чем</t>
  </si>
  <si>
    <t>при использовании  соляной  или  азотной кислот,  сказывается на</t>
  </si>
  <si>
    <t>ухудшении регенерируемости натрий-формы и менее  значительно  на</t>
  </si>
  <si>
    <t>повышении регенерируемости жесткостной формы катионита. Эти обс-</t>
  </si>
  <si>
    <t>тоятельства связаны с тем,  что серная кислота, в отличие от со-</t>
  </si>
  <si>
    <t>ляной и  азотной,  не является полностью диссоциированной и сте-</t>
  </si>
  <si>
    <t>пень ее диссоциации зависит от концентрации кислоты.  На рисунке</t>
  </si>
  <si>
    <t>показано отношение фактической концентрации Н-ионов Ch к кислот-</t>
  </si>
  <si>
    <t>ности Kh раствора при разных  концентрациях  Co  регенерирующего</t>
  </si>
  <si>
    <t>раствора серной кислоты для случая, когда Kh/Co=0.5 &lt;&lt;наполовину</t>
  </si>
  <si>
    <r>
      <t>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. Если фактическая емкость АВ-17 окажет-</t>
    </r>
  </si>
  <si>
    <r>
      <t>dw2=6.215-5.2266*(G/EmA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/20+1)^-10</t>
    </r>
  </si>
  <si>
    <r>
      <t>Как видим по EA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=f(dw2), так и получилось.</t>
    </r>
  </si>
  <si>
    <r>
      <t>Интенсивность взрыхления, л/см</t>
    </r>
    <r>
      <rPr>
        <vertAlign val="superscript"/>
        <sz val="12"/>
        <rFont val="Courier"/>
        <family val="3"/>
      </rPr>
      <t>2</t>
    </r>
    <r>
      <rPr>
        <sz val="12"/>
        <rFont val="Courier"/>
        <family val="0"/>
      </rPr>
      <t xml:space="preserve">        15          15          10</t>
    </r>
  </si>
  <si>
    <r>
      <t>Расход воды на промывку, 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 xml:space="preserve">        5.4         5.4         3.6</t>
    </r>
  </si>
  <si>
    <r>
      <t>Рашига поддерживается на уровне 60 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/(м</t>
    </r>
    <r>
      <rPr>
        <vertAlign val="superscript"/>
        <sz val="12"/>
        <rFont val="Courier"/>
        <family val="3"/>
      </rPr>
      <t>2</t>
    </r>
    <r>
      <rPr>
        <sz val="12"/>
        <rFont val="Courier"/>
        <family val="0"/>
      </rPr>
      <t>*ч).  Чтобы довести ос-</t>
    </r>
  </si>
  <si>
    <r>
      <t>удельный  расход воздуха должен составлять 25-30 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.  Если же</t>
    </r>
  </si>
  <si>
    <r>
      <t>то  удельный расход воздуха увеличивается до 50-60 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.  Такие</t>
    </r>
  </si>
  <si>
    <r>
      <t>где Gv и Dv - расходы воды и воздуха в 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/ч; Ci и Cvk - исходное</t>
    </r>
  </si>
  <si>
    <r>
      <t>после декарбонизатора в мг/дм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. Используя соотношение  Cvk/Ck=K,</t>
    </r>
  </si>
  <si>
    <r>
      <t>пени удалить из воды ионы HCO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>,  CO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>,  Ca,  Fe</t>
    </r>
    <r>
      <rPr>
        <vertAlign val="superscript"/>
        <sz val="12"/>
        <rFont val="Courier"/>
        <family val="3"/>
      </rPr>
      <t>++</t>
    </r>
    <r>
      <rPr>
        <sz val="12"/>
        <rFont val="Courier"/>
        <family val="0"/>
      </rPr>
      <t>,  SiO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>, а также</t>
    </r>
  </si>
  <si>
    <r>
      <t>SiO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 xml:space="preserve"> и CO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,  взвешенные и органические вещества магний удаляют в</t>
    </r>
  </si>
  <si>
    <r>
      <t>суммы CaCO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>+Mg(OH)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.  Меньшее содержание магния может привести к</t>
    </r>
  </si>
  <si>
    <t>лоты на регенерацию либо выбран неправильно, либо он неправильно</t>
  </si>
  <si>
    <t>определен (например,  вследствие потерь кислоты &lt;&lt;утечек при ре-</t>
  </si>
  <si>
    <t>генерации и т.п.&gt;&gt;).</t>
  </si>
  <si>
    <t xml:space="preserve">               Обсуждение результатов</t>
  </si>
  <si>
    <t xml:space="preserve">     Одним из основных факторов,  воздействующих на работу Н-ка-</t>
  </si>
  <si>
    <t>тионитовых фильтров,  является,  как уже отмечалось, соотношение</t>
  </si>
  <si>
    <t>натрия и жесткости в поступающей на обессоливающую установку во-</t>
  </si>
  <si>
    <t>де. До задействования предочистки качество этой воды  характери-</t>
  </si>
  <si>
    <t>зовалось общим  содержанием  катионов  Co  = 4-5,  щелочностью -</t>
  </si>
  <si>
    <t>1.4-1.8, жесткостью Ж = 2.5-3.5 и концентрацией натрия Cna = 1.5</t>
  </si>
  <si>
    <t>мг-экв/кг. Доля  натрия aNa=Cna/Co при этом составляла в среднем</t>
  </si>
  <si>
    <t>0.33. С учетом реакций осаждения жесткости и карбонатов в освет-</t>
  </si>
  <si>
    <t>лителе (реакции в осветлителе описаны в инструкции ДонОРГРЭС для</t>
  </si>
  <si>
    <t>АТЭЦ-2 инв.N Х-1386) при работе предочистки  ожидается  примерно</t>
  </si>
  <si>
    <t>Excel действительно есть),  то это действие оптимизации является</t>
  </si>
  <si>
    <t>для нас элементарным.  Для  обессоливания  естественной  целевой</t>
  </si>
  <si>
    <t>функцией является  стоимость одного кубометра обессоленной воды.</t>
  </si>
  <si>
    <t>Однако можно строить и более сложные целевые функции,  учитываю-</t>
  </si>
  <si>
    <t>щие также другие, кроме стоимости воды, приоритеты: требования к</t>
  </si>
  <si>
    <t>количеству стоков,  желательность увеличения длительности  филь-</t>
  </si>
  <si>
    <t>троциклов и т.д.</t>
  </si>
  <si>
    <t xml:space="preserve">     Согласно материальному балансу,  в среднем при регенерациях</t>
  </si>
  <si>
    <t>фильтров вытесняется столько же ионов каждого вида,  сколько  их</t>
  </si>
  <si>
    <t>поглощается за фильтроцикл. Именно этого условия - равенства вы-</t>
  </si>
  <si>
    <t>теснения при регенерации и поглощения в фильтроцикле для каждого</t>
  </si>
  <si>
    <t>иона  - и следует добиваться в серии опытов с постоянным режимом</t>
  </si>
  <si>
    <t>при наладке ВПУ.</t>
  </si>
  <si>
    <t xml:space="preserve">     Для детальных  расчетов водоприготовления надо строить раз-</t>
  </si>
  <si>
    <t>дельные зависимости между расходом кислоты и количеством  вытес-</t>
  </si>
  <si>
    <t>очень низком  порядке и уровне эксплуатации на первый план выхо-</t>
  </si>
  <si>
    <t>дит технический порядок, а всем прочим уже просто нет смысла за-</t>
  </si>
  <si>
    <t xml:space="preserve">     Возьмем, к примеру, аппроксимирующие формулы для Таблицы 13</t>
  </si>
  <si>
    <t>(обозначения см. в таблице)</t>
  </si>
  <si>
    <t xml:space="preserve">     Формула dk=f(aNa~,G)  может  ответить нам на вопрос:  какой</t>
  </si>
  <si>
    <t>удельный расход серной кислоты мы можем ожидать при заданных или</t>
  </si>
  <si>
    <t>известных значения aNa~ и G.</t>
  </si>
  <si>
    <t xml:space="preserve">     Формула dk=f(aNa~,Cna) может ответить нам на вопрос:  какой</t>
  </si>
  <si>
    <t>удельный  расход  серной кислоты нам может потребоваться при за-</t>
  </si>
  <si>
    <t>данном или известном значении  aNa~,  если  мы  желаем  получить</t>
  </si>
  <si>
    <t xml:space="preserve">     С помощью таких простейших фрагментов вы можете решить  го-</t>
  </si>
  <si>
    <t>раздо большее количество задач, чем это может показаться возмож-</t>
  </si>
  <si>
    <t>ным на первый взгляд. Однако пойдем по порядку.</t>
  </si>
  <si>
    <t xml:space="preserve">     Эти два фрагмента можно объединить, используя формулу</t>
  </si>
  <si>
    <t xml:space="preserve">     После первой  волны  энтузиазма по поводу достигнутых успе-</t>
  </si>
  <si>
    <t>хов,  мы вдруг с унынием вспоминаем, что удельный расход кислоты</t>
  </si>
  <si>
    <t>зависит еще и от свойств конкретного катионита, а "проскок" тоже</t>
  </si>
  <si>
    <t>зависит от качества обрабатываемой воды. Это обычный путь налад-</t>
  </si>
  <si>
    <t>чика  -  воодушевление,  разочарование,  следующий положительный</t>
  </si>
  <si>
    <t>шаг.</t>
  </si>
  <si>
    <t xml:space="preserve">     Разные партии катионита КУ-2, как вновь поступившего, так и</t>
  </si>
  <si>
    <t>находящие в эксплуатации,  могут иметь разную полную или  макси-</t>
  </si>
  <si>
    <t>мальную  обменную  емкость Em.  В прочих ионообменных отношениях</t>
  </si>
  <si>
    <t>сильнокислотный катионит ведет себя примерно одинаково. Hам дос-</t>
  </si>
  <si>
    <t>таточно лишь поправить в первом фрагменте параметр b на</t>
  </si>
  <si>
    <t>где 1400 г-экв/м3 - это примерное значение Em КУ-2, использовав-</t>
  </si>
  <si>
    <t>шегося на АТЭЦ-2.</t>
  </si>
  <si>
    <t>теперь этот фрагмент может работать не только с  КУ-2,  но  и  с</t>
  </si>
  <si>
    <t>другим сильнокислотным катионитом. Заодно скажу несколько слов о</t>
  </si>
  <si>
    <t>среднекислотном сульфоугле. Он еще используется в предвключенных</t>
  </si>
  <si>
    <t>фильтрах,  но все реже из-за отсутствия качественного материала.</t>
  </si>
  <si>
    <t>Сульфоуголь регенерируется гораздо лучше, чем КУ-2. Однако у не-</t>
  </si>
  <si>
    <t>го очень пологая выходная кривая.  Поэтому, например, на Курской</t>
  </si>
  <si>
    <t>ТЭЦ-1 этот материал не успевал, в отличие от КУ-2 в предвключен-</t>
  </si>
  <si>
    <t>ном фильтре,  полностью исчерпать свою емкость в фильтроцикле. В</t>
  </si>
  <si>
    <t>результате удельные расходы оказывались примерно одинаковыми при</t>
  </si>
  <si>
    <t xml:space="preserve">     Декарбонизатор служит для удаления углекислоты.  Если ее не</t>
  </si>
  <si>
    <t>удалить здесь,  в декарбонизаторе,  то она будет поглощаться  на</t>
  </si>
  <si>
    <t>дать  ситуацию  простейшим  уравнением  d=Dr/E  =Ar/Em+Dr/Em   =</t>
  </si>
  <si>
    <t>разделов:  базовые характеристики и поправки к  ним  в  расчетах</t>
  </si>
  <si>
    <t>приготовления воды.</t>
  </si>
  <si>
    <t xml:space="preserve">     Если мы согласились с этой предварительной  установкой,  то</t>
  </si>
  <si>
    <t>уместно будет подумать и о том, какие именно базовые соотношения</t>
  </si>
  <si>
    <t>нам будут нужны. Согласно уже имеющемуся у нас опыту использова-</t>
  </si>
  <si>
    <t>ния фрагмента для расчета обессоливания воды, нам могут потребо-</t>
  </si>
  <si>
    <t>ваться "прямые" и "обратные" соотношения вида:</t>
  </si>
  <si>
    <t xml:space="preserve">     d=f(G) -  зависимость удельного расхода реагента от его аб-</t>
  </si>
  <si>
    <t>солютного расхода (то,  что мы должны устанавливать и по резуль-</t>
  </si>
  <si>
    <t>татам испытаний);</t>
  </si>
  <si>
    <t xml:space="preserve">     Cpr=f(d) - зависимость "проскока" от удельного расхода реа-</t>
  </si>
  <si>
    <t>гента;</t>
  </si>
  <si>
    <t xml:space="preserve">     d=f(Cpr) - зависимость для определения необходимого  удель-</t>
  </si>
  <si>
    <t>ного расхода, обеспечивающего требуемый "проскок";</t>
  </si>
  <si>
    <t xml:space="preserve">     d=f(d) - зависимость для определения необходимого  абсолют-</t>
  </si>
  <si>
    <t>ного расхода, обеспечивающего требуемый удельный расход.</t>
  </si>
  <si>
    <t xml:space="preserve">     Кроме того,  нам потребуются  соотношения  для  определения</t>
  </si>
  <si>
    <t>собственных нужд.</t>
  </si>
  <si>
    <r>
      <t xml:space="preserve">     </t>
    </r>
    <r>
      <rPr>
        <b/>
        <sz val="12"/>
        <color indexed="12"/>
        <rFont val="Courier"/>
        <family val="1"/>
      </rPr>
      <t>P.S.</t>
    </r>
    <r>
      <rPr>
        <sz val="12"/>
        <rFont val="Courier"/>
        <family val="0"/>
      </rPr>
      <t xml:space="preserve"> Просмотрел  еще раз составленные разделы,  нашел в них</t>
    </r>
  </si>
  <si>
    <t>катионита или анионита; Em и Ar - эмпирические коэффициенты; a и</t>
  </si>
  <si>
    <t>b - эмпирические коэффициенты,  образованные от Ar и Em (d - это</t>
  </si>
  <si>
    <t>так называемый удельный расход).</t>
  </si>
  <si>
    <t xml:space="preserve">     Эти уравнения были опробованы при обработке  данных,  полу-</t>
  </si>
  <si>
    <t>ченных на АТЭЦ-2.  Пропуск регенерационных растворов через филь-</t>
  </si>
  <si>
    <t xml:space="preserve">     Однако на этом мытарства за идею определения истинного рас-</t>
  </si>
  <si>
    <t>хода реагента зачастую не заканчиваются.  Самодельные уравнемеры</t>
  </si>
  <si>
    <t>с  поплавками (а не самодельные бывают ненадежны) нередко недос-</t>
  </si>
  <si>
    <t>таточно чувствительно настроены на положение уровня  реагента  в</t>
  </si>
  <si>
    <t>баке-мерника и могут давать погрешность в плюс-минус сантиметров</t>
  </si>
  <si>
    <t>пять. Если проблема с уравнемером так или иначе решена  (скажем,</t>
  </si>
  <si>
    <t>цию натрия после основного фильтра в конце регенерации или отно-</t>
  </si>
  <si>
    <t>сительный проскок натрия в фильтроцикле:</t>
  </si>
  <si>
    <t>Cn=1.350819*@Exp(-0.9*d~^2.5*Eni^-0.3*Khc^-0.1)</t>
  </si>
  <si>
    <t>aNa_i</t>
  </si>
  <si>
    <t>Cn</t>
  </si>
  <si>
    <t xml:space="preserve">     Теперь попробуем "пройтись" в обратном порядке:</t>
  </si>
  <si>
    <t xml:space="preserve">     Аналогичным образом вы можете смоделировать и ситуацию  при</t>
  </si>
  <si>
    <t>проведении испытаний ВПУ.</t>
  </si>
  <si>
    <t xml:space="preserve">     Теперь рассмотрим обратную задачу: каким должен быть расход</t>
  </si>
  <si>
    <t>серной кислоты,  чтобы обеспечить проскок натрия, не превышающий</t>
  </si>
  <si>
    <t>требуемой величины.  Скажем,  у нас сумма анионов сильных кислот</t>
  </si>
  <si>
    <t>после  H-фильтра 5 мг-экв/л,  а проскок не должен превышать 0.25</t>
  </si>
  <si>
    <t>мг-экв/л,    что    соответствует    условию    Cna&lt;=0.25/5=0.05</t>
  </si>
  <si>
    <t>г-экв/г-экв. Если мы внимательно присмотримся к исходным аппрок-</t>
  </si>
  <si>
    <t>симирующим уравнениям</t>
  </si>
  <si>
    <t>то обнаружим, что они составлены так, что их можно "перевернуть":</t>
  </si>
  <si>
    <t>d~=(-@Ln(Cn/1.350819)/(0.9*Eni^-0.3*Khc^-0.1))^0.4</t>
  </si>
  <si>
    <t>G=((d~-0.686-0.308544*(Khc^0.04/Eni^0.12))/(-5.64172+5.29058*(Khc^0.04/Eni^0.12)))^(1/1.3)</t>
  </si>
  <si>
    <t xml:space="preserve">     Если вас интересует связь между d~ и d~os - удельными  рас-</t>
  </si>
  <si>
    <t>ходами для спаренного и,  отдельно,  для основного фильтров,  то</t>
  </si>
  <si>
    <t>можно предложить аппроксимацию:</t>
  </si>
  <si>
    <t>d~os=-1.46+2.5701*d~*Eni^-0.02*Khc^-0.03</t>
  </si>
  <si>
    <t>d~os</t>
  </si>
  <si>
    <t>EEhos</t>
  </si>
  <si>
    <t xml:space="preserve">     Более точные результаты вы можете получить при интерполяции</t>
  </si>
  <si>
    <t>табличных данных в файле vpu_ni.  Можно также предложить  список</t>
  </si>
  <si>
    <t>более точных аппроксимирующих формул:</t>
  </si>
  <si>
    <t>для спаренного фильтра:</t>
  </si>
  <si>
    <t>формулы для базового диапазона при Khc=55:</t>
  </si>
  <si>
    <t>d~=0.8239-7.18093*G^1.27+0.2201708*Eni^-0.1+7.7571*G^1.27*Eni^-0.1</t>
  </si>
  <si>
    <t>d~=0.8239+0.2201708*Eni^-0.1-G^1.27*(7.18093-7.7571*Eni^-0.1)</t>
  </si>
  <si>
    <t>пример поправки:</t>
  </si>
  <si>
    <t>dd~ =d~-d~_04 =(Eni^-0.1-0.4^-0.1)*(0.2201708+7.7571*G^1.27)</t>
  </si>
  <si>
    <t>G=((0.8239+0.2201708*Eni^-0.1-d~)/(7.18093-7.7571*Eni^-0.1))^(1/1.27)</t>
  </si>
  <si>
    <t>(d~-0.8239+7.18093*G^1.27)=Eni^-0.1*(0.2201708+7.7571*G^1.27)</t>
  </si>
  <si>
    <t>Eni=((d~-0.8239+7.18093*G^1.27)/(0.2201708+7.7571*G^1.27))^-10</t>
  </si>
  <si>
    <t>EEc=0.62434+0.147783*G^-0.3-0.5630244*Eni^1.03+0.01600792*G^-0.3*Eni^1.03</t>
  </si>
  <si>
    <t>(EEc-0.62434+0.5630244*Eni^1.03)=G^-0.3*(0.147783+0.01600792*Eni^1.03)</t>
  </si>
  <si>
    <t>G=((EEc-0.62434+0.5630244*Eni^1.03)/(0.147783+0.01600792*Eni^1.03))^(1/-0.3)</t>
  </si>
  <si>
    <t xml:space="preserve">  **  d~2k = d~ для спаренного фильтра; d~1k = d~ для однокорпусного или основного фильтра</t>
  </si>
  <si>
    <t>d~2k=0.591+0.493777*d~1k-0.0331227*d~1k*Eni^-0.5+1.99942E-08*d~1k^5*Eni^-5</t>
  </si>
  <si>
    <t>d~1k=-1.38+2.35117*d~2k-0.506402*d~2k*Eni^3-7.463525E-05*d~2k^5*Eni^-2</t>
  </si>
  <si>
    <t xml:space="preserve">  **  Cn_1k = Cn  для однокорпусного или основного фильтра</t>
  </si>
  <si>
    <t>Cn_1k=-0.5257-0.0563885*d~1k+1.741336*(d~1k+0.2)^-1.5*Eni^0.1+0.213204*d~1k*Eni^0.1-0.0475127*d~1k^1.4*Eni^0.5</t>
  </si>
  <si>
    <t xml:space="preserve">формулы, построенные на основе формул базового диапазона для </t>
  </si>
  <si>
    <t>Khc=26--72, Eni=0.2--0.6, d~&lt;=3.0:</t>
  </si>
  <si>
    <t xml:space="preserve">  **  d_55 = d~ при Khc=55</t>
  </si>
  <si>
    <t>dd~=d~-d_55=0.00262622*(d_55-1)*(Khc-55)*Eni^-0.57-2.9198E-05*(d_55-1)*(Khc-55)^2*Eni^-0.43</t>
  </si>
  <si>
    <t>d~=d_55+0.00262622*(d_55-1)*(Khc-55)*Eni^-0.57-2.9198E-05*(d_55-1)*(Khc-55)^2*Eni^-0.43</t>
  </si>
  <si>
    <t xml:space="preserve">   приведение к d_55 (наиболее типичный диапазон с соотношением</t>
  </si>
  <si>
    <t>кальция и магния 2/1):</t>
  </si>
  <si>
    <t>d_55=1+(d~-1)/(1+0.00262622*(Khc-55)*Eni^-0.57-2.9198E-05*(Khc-55)^2*Eni^-0.43)</t>
  </si>
  <si>
    <t>аналогично:</t>
  </si>
  <si>
    <t>dEEc= EEc-EEc_55 =EEc_55*(-0.000660642*(Khc-55)*G^2-2.30915E-05*(Khc-55)^2*G^0.6+0.00391604*(Khc-55)*Eni^0.24*G^0.7)</t>
  </si>
  <si>
    <t xml:space="preserve"> EEc=EEc_55*(1-0.000660642*(Khc-55)*G^2-2.30915E-05*(Khc-55)^2*G^0.6+0.00391604*(Khc-55)*Eni^0.24*G^0.7)</t>
  </si>
  <si>
    <t xml:space="preserve">   приведение к EEc_55:</t>
  </si>
  <si>
    <t>EEc_55=EEc/(1-0.000660642*(Khc-55)*G^2-2.30915E-05*(Khc-55)^2*G^0.6+0.00391604*(Khc-55)*Eni^0.24*G^0.7)</t>
  </si>
  <si>
    <t>а также:</t>
  </si>
  <si>
    <t>Cn=-0.00216+61.77574*@Exp(-0.126*(5+d~*Eni^-0.11*Khc^-0.04)^2)</t>
  </si>
  <si>
    <t>d~1k=((-@Ln((Cn+0.00216)/61.77574)/0.126)^0.5-5)/(Eni^-0.11*Khc^-0.04)</t>
  </si>
  <si>
    <t xml:space="preserve">кислоты в г-экв/г-экв или в кг/м3 в два раза шире, чем для спаренного </t>
  </si>
  <si>
    <t>фильтра. Поэтому и аппроксимация для однокорпусного фильтра потруд-</t>
  </si>
  <si>
    <t>нее. Тем не менее:</t>
  </si>
  <si>
    <t>некоторые общие формулы:</t>
  </si>
  <si>
    <t>Cn_1k=0.871634*@Exp(-0.46*d~1k^2*Eni^-0.21*Khc^-0.07)</t>
  </si>
  <si>
    <t>EEc=0.8256-0.0961329*G^0.6-2.24006*Khc^-0.2*Eni^1.6+0.429*G^0.6*Khc^-0.2*Eni^1.6</t>
  </si>
  <si>
    <t>EEn=3.694841*@Exp(-2.4*d~1k*Eni^-0.24*Khc^-0.08)</t>
  </si>
  <si>
    <t xml:space="preserve">   **  диапазон d~=2-5,  aNa средний</t>
  </si>
  <si>
    <t>Eni=-0.013+0.41547*aNa_sr^10-0.25512*Khc^-0.4+2.2837*aNa_sr*Khc^-0.4</t>
  </si>
  <si>
    <t>d~(Eni=0.4)=2.3609-0.7985216*G^-0.3+1.0549511*G^2.3-0.3592798*G^3.3+0.04007278*G^4.3</t>
  </si>
  <si>
    <t>d~=0.922+2.66936*G+3.51679*(G+1)^0.2*Eni^3-5.03997*G^0.64*Eni^1.3-7.37941E-08*G^9*Eni^-5</t>
  </si>
  <si>
    <t>EEc=2.6677-2.26476*G^0.1-3.71336*Eni^0.5+5.8736*G^0.1*Eni^0.5-2.55993*G^0.14*Eni^0.8</t>
  </si>
  <si>
    <t>G=-0.311+0.380215*d~-1.140224*d~^-3*Eni+0.801689*d~^0.8*Eni^1.5+0.142351*d~*Eni^1.8</t>
  </si>
  <si>
    <t>Cn=-0.5257-0.0563885*d~+1.741336*(d~+0.2)^-1.5*Eni^0.1+0.213204*d~*Eni^0.1-0.0475127*d~^1.4*Eni^0.5</t>
  </si>
  <si>
    <t>d~=5.717-5.58147*Cn^0.2-0.624508*Eni^-0.5+1.57619*Cn^0.2*Eni^-0.4-0.408445*Cn^0.4*Eni^-0.8</t>
  </si>
  <si>
    <t>G=0.8089-1.305916*Cn^0.4+3.11613*Cn^-0.02*Eni^1.2-2.34645*Cn^0.3*Eni^1.3-0.688332*Cn^0.6*Eni^2.4</t>
  </si>
  <si>
    <t>более общие формулы для диапазона Khc=26--72, Eni=0.2--0.6 и</t>
  </si>
  <si>
    <t>d~&lt;=5.0:</t>
  </si>
  <si>
    <t>а также</t>
  </si>
  <si>
    <t>d~=((-@Ln((Cn+0.00216)/61.77574)/0.126)^0.5-5)/(Eni^-0.11*Khc^-0.04)</t>
  </si>
  <si>
    <t xml:space="preserve"> другой вариант для Cn:</t>
  </si>
  <si>
    <t xml:space="preserve">     Вы сможете  раскрыть эти формулы в работающие фрагменты без</t>
  </si>
  <si>
    <t>особых затруднений если...  если вы владеете элементарными навы-</t>
  </si>
  <si>
    <t>ками работы в Excel.</t>
  </si>
  <si>
    <t xml:space="preserve">     К сожалению возможности  аппроксимации  ограничены.  Точнее</t>
  </si>
  <si>
    <t>сказать,  трудоемкость получения аппроксимирующих уравнений воз-</t>
  </si>
  <si>
    <t>растает едва ли не в геометрической прогрессии с каждым шагом их</t>
  </si>
  <si>
    <t>уточнения или расширения их диапазона. Впрочем, мы еще далеко не</t>
  </si>
  <si>
    <t>использовали и возможности простых аппроксимаций.  Давайте  хотя</t>
  </si>
  <si>
    <t>бы немного усовершенствуем наш спаренный фильтр.  Добавим в него</t>
  </si>
  <si>
    <t>пару аппроксимирующих уравнений:</t>
  </si>
  <si>
    <t>EEcos=0.8256-0.0961329*(2*G)^0.6-2.24006*Khc^-0.2*Eni^1.6+0.429*(2*G)^0.6*Khc^-0.2*Eni^1.6</t>
  </si>
  <si>
    <t>Cnpf=0.901548*@Exp(-0.66*d~^1.6*Eni^-0.18*Khc^-0.06)</t>
  </si>
  <si>
    <t>где окончания  os  и  pf относятся к основному и предвключенному</t>
  </si>
  <si>
    <t>фильтрам:  EEcos - остаточная жесткость в основном фильтре, Cnpr</t>
  </si>
  <si>
    <t>-  проскок" натрия после предвключенного фильтра в конце регене-</t>
  </si>
  <si>
    <t>рации или в фильтроцикле.</t>
  </si>
  <si>
    <t>EEcos</t>
  </si>
  <si>
    <t>EEnos</t>
  </si>
  <si>
    <t>Cnpf</t>
  </si>
  <si>
    <t xml:space="preserve">     Что-то странное  у  нас  получилось с EEnos - отрицательная</t>
  </si>
  <si>
    <t>величина.  Hо не спешите  разочаровываться,  ибо  дисбаланс  при</t>
  </si>
  <si>
    <t>построении моделей более чем обычная вещь.  Об этом надо помнить</t>
  </si>
  <si>
    <t>всегда, чтобы его предотвращать. Попробуем подойти с другой сто-</t>
  </si>
  <si>
    <t>роны:</t>
  </si>
  <si>
    <t>EEn=1.701944*@Exp(-1.16*d~^1.1*Eni^-0.3*Khc^0.028)</t>
  </si>
  <si>
    <t>EEnos=1.701912E-13*@Exp(30*EEn^0.1*Eni^-0.04*Khc^0.012)</t>
  </si>
  <si>
    <t xml:space="preserve">     Теперь пока что вроде бы все в порядке. Развернем фрагмент</t>
  </si>
  <si>
    <t>и добавим в него некоторые балансовые соотношения</t>
  </si>
  <si>
    <t>вида EEpf=2*EE-EEos. Поправим также слегка уравне-</t>
  </si>
  <si>
    <t>ние для Cnos, чтобы выполнялось Cnos=0 при EEnos=0:</t>
  </si>
  <si>
    <t>Cnos=1.350849*@Exp(-0.9*d~^2.5*Eni^-0.3*Khc^-0.1)*EEnos^1E-05</t>
  </si>
  <si>
    <t>А поскольку наш аппроксимирующий фрагмент начинает</t>
  </si>
  <si>
    <t xml:space="preserve">обретать уже более приличную точность, то не мешает </t>
  </si>
  <si>
    <t>заменить грубую формулу для d~os на более точную:</t>
  </si>
  <si>
    <t>d~os=-5.202+4.47255*d~^0.7+2.39178*Eni^-0.24*Khc^-0.23*G^-0.18-0.165608*d~^3.9*Eni^-1.4*Khc^-1.3*G^-1.8</t>
  </si>
  <si>
    <t>Hу и более достойное уравнение для d~ тоже нам не</t>
  </si>
  <si>
    <t>помешает:</t>
  </si>
  <si>
    <t>d~=1.036+5.20908E-06*(Khc/Eni)^1.6+G^1.25*(0.278388+0.187563*(Khc/Eni)^0.4-0.0429407*Khc^0.7*Eni)</t>
  </si>
  <si>
    <t>EEhpf</t>
  </si>
  <si>
    <t>Кстати, оно легко обращается к виду G=f(d~):</t>
  </si>
  <si>
    <t>EEnpf</t>
  </si>
  <si>
    <t>G=((d~-1.036-5.20908E-06*(Khc/Eni)^1.6)/(0.278388+0.187563*(Khc/Eni)^0.4-0.0429407*Khc^0.7*Eni))^0.8</t>
  </si>
  <si>
    <t>EEcpf</t>
  </si>
  <si>
    <t xml:space="preserve">     Теперь мы можем снова смоделировать процесс,</t>
  </si>
  <si>
    <t>Cnos</t>
  </si>
  <si>
    <t>как это  мы уже  проделывали  (см. выше)  с более</t>
  </si>
  <si>
    <t>простым фрагментом:</t>
  </si>
  <si>
    <t xml:space="preserve">     Сверил эти результаты с расчетными таблицами файла vpu_ni и</t>
  </si>
  <si>
    <t>сходимость получилась весьма приличной...</t>
  </si>
  <si>
    <t>ПРОДОЛЖЕНИЕ</t>
  </si>
  <si>
    <r>
      <t xml:space="preserve">     Для </t>
    </r>
    <r>
      <rPr>
        <sz val="12"/>
        <color indexed="12"/>
        <rFont val="Courier"/>
        <family val="1"/>
      </rPr>
      <t>однокорпусного или основного</t>
    </r>
    <r>
      <rPr>
        <sz val="12"/>
        <rFont val="Courier"/>
        <family val="0"/>
      </rPr>
      <t xml:space="preserve"> фильтра диапазон расходов</t>
    </r>
  </si>
  <si>
    <t>следующее среднее качество осветленной воды:  Co = 3.5 и Ж = 2.0</t>
  </si>
  <si>
    <t>мг-экв/кг при aNa=0.43.</t>
  </si>
  <si>
    <t xml:space="preserve">     Анализ эксплуатационных  данных показал,  что доля емкости,</t>
  </si>
  <si>
    <t>занятая катионами натрия в  истощенном  основном  Н-катионитовом</t>
  </si>
  <si>
    <t>фильтре, равна примерно aNa</t>
  </si>
  <si>
    <t>aNa</t>
  </si>
  <si>
    <t>Ena,г-экв</t>
  </si>
  <si>
    <t>aEna</t>
  </si>
  <si>
    <t>Предвключенный фильтр  при  этом  полностью  истощен по катионам</t>
  </si>
  <si>
    <t>жесткости (которые вытеснили из фильтра катионы натрия). Эти со-</t>
  </si>
  <si>
    <t>отношения поглощенных катионов и aNa позволяют перейти к расчету</t>
  </si>
  <si>
    <t>удельных расходов кислоты при  разных  составах  поступающей  на</t>
  </si>
  <si>
    <t xml:space="preserve">     При совместных регенерациях второй и первой ступеней  иони-</t>
  </si>
  <si>
    <t>рования  и  соответственно "сумасшедших" расходах на вторую сту-</t>
  </si>
  <si>
    <t>пень щелочи и кислоты, а также при небольшой доле подпитки может</t>
  </si>
  <si>
    <t>оказаться,  что  качество  получаемой  воды вообще не лимитирует</t>
  </si>
  <si>
    <t>воднохимический режим.  Что же, наши задачи тогда отпадают? Нет,</t>
  </si>
  <si>
    <t>остается очень  даже очевидная задача - наведение порядка в экс-</t>
  </si>
  <si>
    <t>плуатации ВПУ.  Здесь возможны разные варианты в зависимости  от</t>
  </si>
  <si>
    <t>личных способностей и предпочтений.  Я бы разделил эту задачу на</t>
  </si>
  <si>
    <r>
      <t xml:space="preserve">     Рис. 2-14. Обменная емкость АH-31 при разных долях aKs H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SO</t>
    </r>
    <r>
      <rPr>
        <vertAlign val="subscript"/>
        <sz val="12"/>
        <rFont val="Courier"/>
        <family val="3"/>
      </rPr>
      <t>4</t>
    </r>
  </si>
  <si>
    <t>aKs</t>
  </si>
  <si>
    <t xml:space="preserve">      E=1000*Gw/(29.5+0.83196*Gw-10.092*aKs-0.20258*Gw*aKs^0.8)</t>
  </si>
  <si>
    <t>a и b являются функциями от aKs.</t>
  </si>
  <si>
    <t>роксимирующим уравнением</t>
  </si>
  <si>
    <r>
      <t xml:space="preserve">     </t>
    </r>
    <r>
      <rPr>
        <sz val="12"/>
        <color indexed="10"/>
        <rFont val="Courier"/>
        <family val="1"/>
      </rPr>
      <t>Постпримечание</t>
    </r>
    <r>
      <rPr>
        <sz val="12"/>
        <rFont val="Courier"/>
        <family val="0"/>
      </rPr>
      <t>. На самом деле на этом графике изображены не</t>
    </r>
  </si>
  <si>
    <t>обменные емкости, а кажущиеся обменные емкости, связанные с тем,</t>
  </si>
  <si>
    <t>что  часть анионов  серной кислоты  поглощается в виде HSO4. При</t>
  </si>
  <si>
    <t>регенерации истощенного фильтра часть щелочи расходуется на ней-</t>
  </si>
  <si>
    <t xml:space="preserve">трализацию  HSO4, поэтому  выигрыша в удельных  расходах  NaOH с </t>
  </si>
  <si>
    <t>ростом aKs может и не быть вопреки тому, что можно предположить,</t>
  </si>
  <si>
    <t xml:space="preserve">гляда  на график. Кроме того,  этот график  не для наладчиков, а </t>
  </si>
  <si>
    <t>для проектантов, что тоже следует иметь ввиду.</t>
  </si>
  <si>
    <t xml:space="preserve">     На этом  пока заканчиваем инструментарий для первой ступени</t>
  </si>
  <si>
    <t>обессоливания воды. Каждый наладчик  приобретает свой собсвенный</t>
  </si>
  <si>
    <t>опыт.  Надеюсь,  что с этим  инструментарием, пусть и не полным,</t>
  </si>
  <si>
    <t>ваш индивадуальный опыт будет более богатым.</t>
  </si>
  <si>
    <t>Инструментарий…</t>
  </si>
  <si>
    <t>наладчика  это  своего рода  "таблицы умножения", которые многие</t>
  </si>
  <si>
    <t>других цехов  отрабатывались десятилетиями и нам, химикам-налад-</t>
  </si>
  <si>
    <t>ется, как уже отмечалось, проскок натрия в Н-катионированной во-</t>
  </si>
  <si>
    <t>a+b*Dr.  Кроме полной обменной емкости Em, которую можно найти в</t>
  </si>
  <si>
    <t>отдельном опыте, здесь только один экспериментально определяемый</t>
  </si>
  <si>
    <t>параметр Ar. Похожих примеров много в научно-технической литера-</t>
  </si>
  <si>
    <t>туре. Скажем,  тепловой  поток  передается простейшим уравнением</t>
  </si>
  <si>
    <t>вида q=k*dt. Казалось бы проще и не придумаешь. Hо когда начина-</t>
  </si>
  <si>
    <t>ешь раскручивать по справочникам этот k, то порой приходится ис-</t>
  </si>
  <si>
    <t>пользовать массу разных таблиц и номограмм.  Однако Л.С. Фошко и</t>
  </si>
  <si>
    <t>его команда далее того, чтобы просто экспериментально определять</t>
  </si>
  <si>
    <t>для конкретных случаев параметр Ar, не пошли.</t>
  </si>
  <si>
    <t xml:space="preserve">     Итак, начнем по порядку и,  как принято,  с регенерации.  С</t>
  </si>
  <si>
    <t>точки зрения баланса,  какая рабочая емкость создана при регене-</t>
  </si>
  <si>
    <t>рации, такая в среднем и будет в фильтроцикле. Однако в процессе</t>
  </si>
  <si>
    <t>регенерации мы,  в строгом смысле, создаем не емкость, а степень</t>
  </si>
  <si>
    <t>регенерации,  которая  в  фильтроцикле используется не до конца.</t>
  </si>
  <si>
    <t>Это очевидно,  так как мы отключаем фильтр не по его полному ис-</t>
  </si>
  <si>
    <t>тощению, а по проскоку.</t>
  </si>
  <si>
    <t xml:space="preserve">     Если мы останавливаемся на эмпирических соотношениях,  типа</t>
  </si>
  <si>
    <t>предложенных  Л.С.Фошко,  то первое,  чему мы должны научиться в</t>
  </si>
  <si>
    <t>наших расчетах, это определять степень регенерации полностью ис-</t>
  </si>
  <si>
    <t>тощенных фильтров. Далее мы должны научиться вводить поправку на</t>
  </si>
  <si>
    <t>недоистощение фильтра. Если это недоистощение не слишком велико,</t>
  </si>
  <si>
    <t>то результат регенерации (степень регенерации) будет, при прочих</t>
  </si>
  <si>
    <t>равных условиях,  примерно таким же,  как и для  недоистощенного</t>
  </si>
  <si>
    <t>ионита. Мы это специально проверяли в лаборатории.</t>
  </si>
  <si>
    <t>т.е. известь осаждает жесткость в количестве, равном бикарбонат-</t>
  </si>
  <si>
    <t>ной щелочности исходной воды.  Если жесткость исходной воды пре-</t>
  </si>
  <si>
    <t>вышает щелочность,  то это превышение в осветлителе не исчезает.</t>
  </si>
  <si>
    <t>Благодаря  удалению  в осветлителе части жесткости,  мы понижаем</t>
  </si>
  <si>
    <t>солесодержание исходной воды и,  тем  самым,  уменьшаем  солевую</t>
  </si>
  <si>
    <t>нагрузку на последующие стадии обработки воды.</t>
  </si>
  <si>
    <t>использовать какие-то готовые решения, так и подходить к пробле-</t>
  </si>
  <si>
    <t>ме водоприготовления с разных точек зрения и сторон.</t>
  </si>
  <si>
    <r>
      <t>получению мелкодисперсного, плохо осаждающегося CaCO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>, а большее</t>
    </r>
  </si>
  <si>
    <r>
      <t>замедляет кристаллизацию CaCO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 xml:space="preserve"> и приводит к образованию  легкого</t>
    </r>
  </si>
  <si>
    <r>
      <t>Al(OH)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>. При более высоких рН &lt;&lt;известкование с коагуляцией сер-</t>
    </r>
  </si>
  <si>
    <r>
      <t>в  смеси  H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SO</t>
    </r>
    <r>
      <rPr>
        <vertAlign val="subscript"/>
        <sz val="12"/>
        <rFont val="Courier"/>
        <family val="3"/>
      </rPr>
      <t>4</t>
    </r>
    <r>
      <rPr>
        <sz val="12"/>
        <rFont val="Courier"/>
        <family val="0"/>
      </rPr>
      <t xml:space="preserve">  и HCl в поступающей на фильтр H-катионированной</t>
    </r>
  </si>
  <si>
    <t>обессоливающую установку  воды по методике, разработанной в Дон-</t>
  </si>
  <si>
    <t>ОРГЭС.</t>
  </si>
  <si>
    <t xml:space="preserve">   Зависимость удельных расходов серной кислоты dk в г-экв/г-экв</t>
  </si>
  <si>
    <t>для основного  и предвключенного H-фильтров от расхода кислоты G</t>
  </si>
  <si>
    <t>загрузку)  при разных aNa~ - долях катионов натрия  в истощенном</t>
  </si>
  <si>
    <t>основном фильтре,  причем предвключенный фильтр при этом истощен</t>
  </si>
  <si>
    <t>только  катионами  жесткости;  при aNa~&lt;0.7 ее можно заменить на</t>
  </si>
  <si>
    <t>aNa - долю натрия в поступающей на обессоливающую установку воде</t>
  </si>
  <si>
    <t>Верхняя, средняя и нижняя пунктирные линии  соответствуют "прос-</t>
  </si>
  <si>
    <t>коку" натрия Cna после основного фильтра 0.2, 0.35 и 0.5 мг-экв/кг.</t>
  </si>
  <si>
    <t>aNa~</t>
  </si>
  <si>
    <t xml:space="preserve">  аппрокс-я</t>
  </si>
  <si>
    <t>Cna</t>
  </si>
  <si>
    <t xml:space="preserve"> аппр-я dk=f(Cna,aNa~)</t>
  </si>
  <si>
    <t>порядок и без нас.  Опять мы уже не у дел? Нет, есть еще порядок</t>
  </si>
  <si>
    <t>есть правильно работающая программа,  позволяющая просчитать об-</t>
  </si>
  <si>
    <t>менные емкости материалов и качество воды по стадиям при эксплу-</t>
  </si>
  <si>
    <t>атационных расходах  реагентов  и с учетом старения материалов и</t>
  </si>
  <si>
    <t>т.п., то этот расчет может служить ориентиром того,  что  должно</t>
  </si>
  <si>
    <t>быть. Если есть существенные отклонения от расчета в худшую сто-</t>
  </si>
  <si>
    <t>рону, то это указание на то, что есть непорядок, который следует</t>
  </si>
  <si>
    <t>устройств и т.п. Возможно, расчет подскажет, что есть потери ще-</t>
  </si>
  <si>
    <t>лочи или кислоты. Возможно, что и просто эксплуатация неправиль-</t>
  </si>
  <si>
    <t>но определяет расходы на регенерацию щелочи и кислоты. Так, нап-</t>
  </si>
  <si>
    <t xml:space="preserve">     Итак, ни много - ни мало, мы с вами соорудили модель работы</t>
  </si>
  <si>
    <t>ВПУ.  Как вы заметили, текст к концу раздела стал более лаконич-</t>
  </si>
  <si>
    <t>ным,  а некоторые разъяснения опущены.  Это не случайно, так как</t>
  </si>
  <si>
    <t>после усвоения азов наладчик должен учиться находить и собствен-</t>
  </si>
  <si>
    <t>ные варианты.</t>
  </si>
  <si>
    <t xml:space="preserve">     Теперь поговорим немного о методологии задач  приготовления</t>
  </si>
  <si>
    <t>воды,  благо подобная методология применительно к топливоисполь-</t>
  </si>
  <si>
    <t>зованию разрабатывалась не один десяток лет сотнями, если не ты-</t>
  </si>
  <si>
    <t xml:space="preserve">     Вторая задача - Факт. Здесь могут фигурировать реальные ха-</t>
  </si>
  <si>
    <t>рактеристики  работы оборудования и материалов и балансы исполь-</t>
  </si>
  <si>
    <t xml:space="preserve">     Третья задача - План или Прогноз.  Сколько, чего может пот-</t>
  </si>
  <si>
    <t>ребоваться на следующий месяц или год и какие показатели качест-</t>
  </si>
  <si>
    <t>ва и экономичности следует ожидать.</t>
  </si>
  <si>
    <t xml:space="preserve">     Четвертая задача дополнительная,  но нередко и  основная  -</t>
  </si>
  <si>
    <t>Перерасход.  Анализируются отклонения от Hорматива и нарушения и</t>
  </si>
  <si>
    <t>определяется к каким потерям это ведет.</t>
  </si>
  <si>
    <t xml:space="preserve">     Пятая задача   дополнительная   -   Оптимизация;  использо-</t>
  </si>
  <si>
    <t>вать/употреблять поменьше, получить - побольше и получше.</t>
  </si>
  <si>
    <t xml:space="preserve">     Шестая задача - Диагностика. Поиск нарушений и неисправнос-</t>
  </si>
  <si>
    <t xml:space="preserve">     Теоретические и практические исследования процессов  водоп-</t>
  </si>
  <si>
    <t>риготовления начались у нас уже несколько десятков лет назад под</t>
  </si>
  <si>
    <t>1400/Em=1400/1540,   использовавшееся   в  предыдущем разделе, я</t>
  </si>
  <si>
    <t xml:space="preserve">брал, ориентируясь на данные  справочника  Лифшица. Лабораторные </t>
  </si>
  <si>
    <t>же данные, как после обнаружил в своих журналах, были совсем дру-</t>
  </si>
  <si>
    <t>осадка со скоростью,  обеспечивающей псевдоожижение этого шлама,</t>
  </si>
  <si>
    <t>но меньшей, чем гидравлическая крупность хлопьев осадка. Образо-</t>
  </si>
  <si>
    <t>вавший грубодисперсный осадок удаляется с продувкой.</t>
  </si>
  <si>
    <t xml:space="preserve">     К основным  условиям глубокой очистки воды относятся:  ста-</t>
  </si>
  <si>
    <t>бильность температуры обрабатываемой воды,  колебания которой не</t>
  </si>
  <si>
    <t>должны превышать 1 оС;  постоянная производительность,  с макси-</t>
  </si>
  <si>
    <t>мальным отклонением не более 2.5%; оптимальная продувка, а также</t>
  </si>
  <si>
    <t>требуемые соотношения расходов обрабатываемой воды и реагентов.</t>
  </si>
  <si>
    <t xml:space="preserve">       ----------------------------------------</t>
  </si>
  <si>
    <t xml:space="preserve">     Н.А. Мещерский. Эксплуатация водоподготовительных установок</t>
  </si>
  <si>
    <t>электростанций высокого давления,  М-Л, Энергия, 1965г. Стр.56 и</t>
  </si>
  <si>
    <t>далее...</t>
  </si>
  <si>
    <t xml:space="preserve">     При известковании наряду со стремлением в максимальной сте-</t>
  </si>
  <si>
    <t>осадок только в таком количестве, чтобы содержание его в осадке,</t>
  </si>
  <si>
    <t>если это возможно,  не превышало 5-7%,  но и не было меньше 2-3%</t>
  </si>
  <si>
    <t>хлопьевидного осадка.</t>
  </si>
  <si>
    <t>для АН-31 проще аналогичных зависимостей для КУ-2 и АВ-17. Эмпи-</t>
  </si>
  <si>
    <t>рическая зависимость удельных расходов щелочи для анионита АН-31</t>
  </si>
  <si>
    <t>приведена на рисунке</t>
  </si>
  <si>
    <t xml:space="preserve">     На эффективность  регенерации благотворно сказываются и за-</t>
  </si>
  <si>
    <t>медление регенерации,  и увеличение температуры  регенерирующего</t>
  </si>
  <si>
    <t>раствора (факторы, способствующие приближению процессов к равно-</t>
  </si>
  <si>
    <t>весным). Но на новом материале  АН-31  эффективность  поглощения</t>
  </si>
  <si>
    <t>ОН-ионов столь высока, что влияние указанных факторов может быть</t>
  </si>
  <si>
    <t>незаметным.</t>
  </si>
  <si>
    <t xml:space="preserve">     При фильтрации  (в  фильтроцикле) происходит в основном,  и</t>
  </si>
  <si>
    <t>довольно эффективно, нейтрализация кислотности Н-катионированной</t>
  </si>
  <si>
    <t>воды. Но обмен анионов на ОН-ионы в нейтральной среде, в особен-</t>
  </si>
  <si>
    <t>ности на не новом ионите,  весьма затруднен.  Поэтому  "проскок"</t>
  </si>
  <si>
    <t>анионов сильных  кислот в фильтрат (прежде всего анионов соляной</t>
  </si>
  <si>
    <t>кислоты) определяется в основном "проскоком" натрия в Н-катиони-</t>
  </si>
  <si>
    <t>рованной воде.   При   постоянном   проскоке  натрия  более  0.5</t>
  </si>
  <si>
    <t xml:space="preserve">     А теперь,  с вашего позволения,  я кратко повторю некоторые</t>
  </si>
  <si>
    <t>положения данного раздела.</t>
  </si>
  <si>
    <t xml:space="preserve">     Конечной целью  водоприготовления  является воднохимический</t>
  </si>
  <si>
    <t>режим.  Даже если вы занимаетесь водоприготовлением, а не водным</t>
  </si>
  <si>
    <t>режимом,  то все равно не помешает прикинуть баланс,  чтобы хотя</t>
  </si>
  <si>
    <t xml:space="preserve">     Важнейшими условиями нормальной обработки воды в осветлите-</t>
  </si>
  <si>
    <t>ле по методу осаждения являются:</t>
  </si>
  <si>
    <t>последней допускается не более 5%  в минуту;</t>
  </si>
  <si>
    <t xml:space="preserve">     От работы механического фильтра и загрязненности его  мате-</t>
  </si>
  <si>
    <t>риала,  зависят  загрязненность ионитов в Н-катионитовом фильтре</t>
  </si>
  <si>
    <t>первой ступени, а порой и в последующих ионитных фильтрах. Оста-</t>
  </si>
  <si>
    <t>точная  загрязненность  мехфильтра зависит от режима взрыхления.</t>
  </si>
  <si>
    <t>Некоторые наладчики для большей эффективности очистки  материала</t>
  </si>
  <si>
    <t>используют при взрыхлении сжатый воздух.  Отключать мехфильтр на</t>
  </si>
  <si>
    <t>взрыхление можно и целесообразно по времени его  работы  или  по</t>
  </si>
  <si>
    <t>количеству пропущенной воды.</t>
  </si>
  <si>
    <t xml:space="preserve">     Согласно имеющимся эксплуатационным данным, содержание сво-</t>
  </si>
  <si>
    <t>бодной углекислоты после декарбонизатора при нормальной его  ра-</t>
  </si>
  <si>
    <t>боте может находиться в пределах 0.66-1.32 мг/л.  Это содержание</t>
  </si>
  <si>
    <t>определяется приближенным балансом</t>
  </si>
  <si>
    <t xml:space="preserve">         Gv*Ci=Dv*Cvk      или</t>
  </si>
  <si>
    <t xml:space="preserve">         Gv*Ci=Dv*K*Ck</t>
  </si>
  <si>
    <t>где Gv и Dv - расходы воды и воздуха; Ci и Cvk - исходное содер-</t>
  </si>
  <si>
    <t>жание углекислоты в воде и ее конечное содержание в воздухе пос-</t>
  </si>
  <si>
    <t>ле декарбонизатора;  Ck - конечное содержание углекислоты  после</t>
  </si>
  <si>
    <t>декарбонизатора; К=Cvk/Ck - коэффициент распределения углекисло-</t>
  </si>
  <si>
    <t>ты между воздухом и водой.</t>
  </si>
  <si>
    <t>хождение точки экстремума (максимума или минимума) целевой функ-</t>
  </si>
  <si>
    <t>ции  вида y=f(x1,x2,x3...).  Если у нас есть программа,  умеющая</t>
  </si>
  <si>
    <t>подбирать оптимальные значения x1,x2,x3...  (а такая программа в</t>
  </si>
  <si>
    <t>ступени  равняется G/d*Vz,  где Vz - объем загрузки.  Количество</t>
  </si>
  <si>
    <t>воды  Qv  в   м3,   выработанной   за  фильтроцикл,   составляет</t>
  </si>
  <si>
    <t>E1/(Cw+Cck-Cna),   где  Cw  -  щелочность  после  мех.фильтра  в</t>
  </si>
  <si>
    <t>мг-экв/кг. Cw+Cck - это содержание поступающих на H-фильтр кати-</t>
  </si>
  <si>
    <t>онов, а Cw+Cck-Cna - это то, что фильтр поглотил. Итак:</t>
  </si>
  <si>
    <t xml:space="preserve">     Что-то больно уж разрастается наш фрагмент,  а я забыл ска-</t>
  </si>
  <si>
    <t>зать, что Qv здесь включает в себя не только собственно фильтро-</t>
  </si>
  <si>
    <t>цикл, но и отмывку материалов по рабочей схеме. Фактор пересчета</t>
  </si>
  <si>
    <t>для dk,  E и Qv в рабочие dkr, Er и Qvr составляет (Qv-Qotm)/Qv.</t>
  </si>
  <si>
    <t>Придется расширить наш фрагмент, а уточненные результаты смотри-</t>
  </si>
  <si>
    <t>те справа</t>
  </si>
  <si>
    <t xml:space="preserve">     Обратите внимание и не впадайте в ошибку, не чуждую и опыт-</t>
  </si>
  <si>
    <t>ным  наладчикам.  Мы не устанавливаем расходы G и dk произвольно</t>
  </si>
  <si>
    <t>или, исходя из неких "экономических" предположений. Мы пляшем от</t>
  </si>
  <si>
    <t>ключевого момента - от значения Cna.  Если этот показатель завы-</t>
  </si>
  <si>
    <t>шен против необходимого значения,  то может не работать декарбо-</t>
  </si>
  <si>
    <t xml:space="preserve">     Средняя пунктирная линия соответствует рекомендуемому  рас-</t>
  </si>
  <si>
    <t>ходу кислоты в расчете на 1 м3 общей загрузки основного и предв-</t>
  </si>
  <si>
    <t>ключенного фильтров (расчет выполнен для равных объемов загрузки</t>
  </si>
  <si>
    <t>этих фильтров). Крайние линии отвечают предельно допустимому ми-</t>
  </si>
  <si>
    <t>нимальному и максимальному расходу кислоты. Эти линии, в порядке</t>
  </si>
  <si>
    <t>слева направо  (или сверху вниз) отвечают расходам кислоты,  при</t>
  </si>
  <si>
    <t>которых расчетный "проскок" натрия в частично обессоленной  воде</t>
  </si>
  <si>
    <t>составит соответственно 0.2,  0.35 и 0.5 мг-экв/кг. В случае ис-</t>
  </si>
  <si>
    <t>пользования в цепочках "старого"  АН-31  допустимыми  значениями</t>
  </si>
  <si>
    <t>согласно приложению 2 являются 0.2 и 0.35 мг-экв/кг.</t>
  </si>
  <si>
    <t xml:space="preserve">     Согласно ранее приведенным экспериментально-наладочным дан-</t>
  </si>
  <si>
    <t>ным расходы  кислоты  должны составлять не менее 600 и 1350-1600</t>
  </si>
  <si>
    <t>кг в расчете на 100%-ный продукт.  Удельный расход  кислоты  при</t>
  </si>
  <si>
    <t>этом будет  находиться  в  пределах 80-90 г/г-экв,  что является</t>
  </si>
  <si>
    <t>пределом возможностей для существующих состава и технологии  об-</t>
  </si>
  <si>
    <t>работки воды.  Если  в  цепочке используется "старый" АН-31,  то</t>
  </si>
  <si>
    <t>расход кислоты в соответствии с указанным в приложении 2  допус-</t>
  </si>
  <si>
    <t>тимым "проскоком"  натрия должен находиться в пределах 1500-1600</t>
  </si>
  <si>
    <t>кг. В любом случае расход  кислоты  варьируется  таким  образом,</t>
  </si>
  <si>
    <t>чтобы электрическая  проводимость частично обессоленной воды на-</t>
  </si>
  <si>
    <t>ходилась в пределах 25-60 мкСм/см независимо от того какой АН-31</t>
  </si>
  <si>
    <t>на ТЭЦ-1 и ТЭЦ-4.  За счет договоров с этими объектами были про-</t>
  </si>
  <si>
    <t>ведены довольно обширные лабораторные исследования  ионообменных</t>
  </si>
  <si>
    <t>процессов  для  разных составов вод.  Есть также несколько работ</t>
  </si>
  <si>
    <t>расчетного характера.  В основном я занимался ионообменными про-</t>
  </si>
  <si>
    <t>цессами. Что касается работы осветлителей, механических фильтров</t>
  </si>
  <si>
    <t>и декарбонизаторов, то здесь непосредственной наладкой этих ста-</t>
  </si>
  <si>
    <t>дий водоприготовления я не занимался,  однако сталкивался с ними</t>
  </si>
  <si>
    <t>неоднократно в плане обследований,  анализа работы по эксплуата-</t>
  </si>
  <si>
    <t>ционным данным и т.п.</t>
  </si>
  <si>
    <t xml:space="preserve">     Теперь вопрос: с чего начать? Очень много накопилось разных</t>
  </si>
  <si>
    <t>фактов и я боюсь как упустить какие-то существенные моменты, так</t>
  </si>
  <si>
    <t>и преждевременно вас утомить.  Возможно,  какой-то  компьютерный</t>
  </si>
  <si>
    <t>фрагмент мог бы заменить кучу длинных слов.  Возможно,  какие-то</t>
  </si>
  <si>
    <t>последующие разделы можно будет читать независимо от  других,  и</t>
  </si>
  <si>
    <t>вы  будете  читать  и  осваивать то,  что более подходит к вашим</t>
  </si>
  <si>
    <t>предпочтениям и на ваш вкус.  Но я начинаю с той  последователь-</t>
  </si>
  <si>
    <t>ности изложения, в плане которой я двигался сам в практических и</t>
  </si>
  <si>
    <t>теоретических расчетах.  Что-то мне еще предстоит  переосмыслить</t>
  </si>
  <si>
    <t>из  излагаемого ниже материала и отобрать для последующих разде-</t>
  </si>
  <si>
    <t>ния. После достижения предельного перепада или появления проско-</t>
  </si>
  <si>
    <t>загрязнений подачей воды  в  направлении,  обратном  направлению</t>
  </si>
  <si>
    <t>фильтрования.</t>
  </si>
  <si>
    <t xml:space="preserve">     Продолжительность времени между двумя взрыхляющими  промыв-</t>
  </si>
  <si>
    <t>ками может быть определена по формуле</t>
  </si>
  <si>
    <t xml:space="preserve">            t=G*S*H/(v*Cisx),</t>
  </si>
  <si>
    <t>где G  -  грязеемкость единицы объема фильтрующей загрузки;  S -</t>
  </si>
  <si>
    <t>площадь фильтрования; v - скорость фильтрования, Cisx - концент-</t>
  </si>
  <si>
    <t>рация взвеси в исходной воде.</t>
  </si>
  <si>
    <t xml:space="preserve">     В зависимости от природы улавливаемых частиц и  зернистости</t>
  </si>
  <si>
    <t>загрузки задержание взвеси может происходить:</t>
  </si>
  <si>
    <t xml:space="preserve">    на поверхности фильтрующего слоя,  где  образуется  грязевая</t>
  </si>
  <si>
    <t>пленка,  способная улавливать мельчайшие частицы взвеси (так на-</t>
  </si>
  <si>
    <t>зываемое пленочное фильтрование);</t>
  </si>
  <si>
    <t xml:space="preserve">     во всем объеме фильтрующей загрузки (адгезионное фильтрова-</t>
  </si>
  <si>
    <t>ние);</t>
  </si>
  <si>
    <t xml:space="preserve">     частично на поверхности фильтрующего материала,  а частично</t>
  </si>
  <si>
    <t>во всем объеме.</t>
  </si>
  <si>
    <t xml:space="preserve">     При пленочном режиме фильтрования грязевая пленка оказывает</t>
  </si>
  <si>
    <t>дополнительное быстро и непрерывно  возрастающее  гидравлическое</t>
  </si>
  <si>
    <t>сопротивление,  что  вызывает  необходимость  в  частой промывке</t>
  </si>
  <si>
    <t>фильтрующего материала для удаления задержанной взвеси. Грязеем-</t>
  </si>
  <si>
    <t>кость фильтрующей загрузки при пленочном режиме фильтрации неве-</t>
  </si>
  <si>
    <t>лика.</t>
  </si>
  <si>
    <t>как в обоих случаях увеличивается расход кислоты  на единицу Em,</t>
  </si>
  <si>
    <t>а это в определенном смысле эквивалентно увеличению расхода кис-</t>
  </si>
  <si>
    <r>
      <t>лоты в 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 xml:space="preserve">.  Мы еще будем уточнять и эти вопросы в процессе </t>
    </r>
  </si>
  <si>
    <t>ответствовало или достигалось ранее начала проскока частиц взве-</t>
  </si>
  <si>
    <t>си в фильтрат.</t>
  </si>
  <si>
    <t xml:space="preserve">     Реально механические фильтры с правильно подобранной и тща-</t>
  </si>
  <si>
    <t>тельно отмытой фильтрующей загрузкой обеспечивают остаточное со-</t>
  </si>
  <si>
    <t>держание взвеси в фильтрате на уровне 1-1.5 мг/л.</t>
  </si>
  <si>
    <t xml:space="preserve">     Для отмывки фильтрующей загрузки от задержанных загрязнений</t>
  </si>
  <si>
    <t>фильтрующий  слой необходимо взвесить в восходящем потоке воды и</t>
  </si>
  <si>
    <t>обеспечить необходимую интенсивность столкновения  гранул  филь-</t>
  </si>
  <si>
    <t>трующей загрузки между собой, чтобы удалить с их поверхности на-</t>
  </si>
  <si>
    <t>липшие загрязнения. Для тщательной отмывки фильтрующего слоя его</t>
  </si>
  <si>
    <t xml:space="preserve">  Таблица 1.2. Характеристика фильтрующих материалов кварцевый</t>
  </si>
  <si>
    <t>песок, мраморная крошка и антрацит</t>
  </si>
  <si>
    <t xml:space="preserve">                                    Кв.песок    Мр.крошка   Антрацит</t>
  </si>
  <si>
    <t>Диаметр гранул, мм                  0.5-1       0.5-1       0.8-1.5</t>
  </si>
  <si>
    <t>Коэффициент неоднородности            2           2             3</t>
  </si>
  <si>
    <t>Высота фильтрующего слоя, м         0.9-1       0.9-1       0.9-1</t>
  </si>
  <si>
    <t>Расчетная грязеемкость при H=1.0 м, кг/м3</t>
  </si>
  <si>
    <t>на воде без предв.обработки          0.75        0.75           1</t>
  </si>
  <si>
    <t>на известкованой или коагулир.</t>
  </si>
  <si>
    <t>воде после отстойников               1.25        1.25         1.5</t>
  </si>
  <si>
    <t>то же без отстойников                 1.5         1.5        1.75</t>
  </si>
  <si>
    <t>Гидравл.сопротивление, МПа, в конце</t>
  </si>
  <si>
    <t>фильтроцикла при v=5--10 м/ч          0.1         0.1         0.1</t>
  </si>
  <si>
    <t xml:space="preserve">     Расход и продолжительность пропускания промывочной  воды  и</t>
  </si>
  <si>
    <t>воздуха определяют эффективность промывки загрузки, восстановле-</t>
  </si>
  <si>
    <t>ние ее фильтрующей способности.</t>
  </si>
  <si>
    <t xml:space="preserve">     В зависимости  от  концентрации взвеси в исходной воде ско-</t>
  </si>
  <si>
    <t>рость фильтрования в механических фильтрах обычно поддерживается</t>
  </si>
  <si>
    <t>в  пределах 5-10 м/ч в расчете на незаполненный фильтрующей заг-</t>
  </si>
  <si>
    <t>рузкой аппарат,  а истинная скорость обрабатываемой воды в порах</t>
  </si>
  <si>
    <t xml:space="preserve">    После завершения взрыхляющей  промывки  механический  фильтр</t>
  </si>
  <si>
    <t>включается в работу, но первые порции фильтрата (в течение 10-15</t>
  </si>
  <si>
    <t>мин) обычно сбрасываются в дренаж.</t>
  </si>
  <si>
    <t xml:space="preserve">            Декарбонизаторы</t>
  </si>
  <si>
    <t>еще на одну ступень.  Бывает и такое,  что есть порядок и техни-</t>
  </si>
  <si>
    <t>ческий и режимный.  Теперь уж точно нам там нечего делать?  Вода</t>
  </si>
  <si>
    <t>(ее качество) в порядке (не лимитирует),  исправность оборудова-</t>
  </si>
  <si>
    <t>ния - в порядке, технологическая часть регенерации и т.п. тоже в</t>
  </si>
  <si>
    <t>такой результат:</t>
  </si>
  <si>
    <t xml:space="preserve">     Если мы в окне  Ограничения  укажем ограничительное условие</t>
  </si>
  <si>
    <t xml:space="preserve">X&gt;=1 и оставим прежнее  "глупое"  предварительное значение Х=-1, </t>
  </si>
  <si>
    <t>то программа, тем не менее, справится с заданием и выдаст пример-</t>
  </si>
  <si>
    <t>но такой результат:</t>
  </si>
  <si>
    <t xml:space="preserve">     Если мы в окне  Ограничения  укажем еще одно ограничительное </t>
  </si>
  <si>
    <t>условие Х - целое число, то получим:</t>
  </si>
  <si>
    <t xml:space="preserve">     Здесь я хочу обратить ваше внимание на то, что пакет  "Поиск</t>
  </si>
  <si>
    <t>решения…" позволяет решить множество самых разных задач. Например,</t>
  </si>
  <si>
    <t>все фрагменты файлов modl1 и modl2,  где  подбор  нужных значений</t>
  </si>
  <si>
    <t>параметров осуществлялся через нажатие клавиши F9,  можно перепи-</t>
  </si>
  <si>
    <t>y=f(x1,x2,x3...). Теперь представьте, что у нас  есть программа,</t>
  </si>
  <si>
    <t xml:space="preserve">     Для  обессоливания  естественной  целевой  функцией является</t>
  </si>
  <si>
    <r>
      <t xml:space="preserve">     </t>
    </r>
    <r>
      <rPr>
        <sz val="12"/>
        <color indexed="12"/>
        <rFont val="Courier"/>
        <family val="1"/>
      </rPr>
      <t>О последующих разделах</t>
    </r>
    <r>
      <rPr>
        <sz val="12"/>
        <rFont val="Courier"/>
        <family val="0"/>
      </rPr>
      <t>.  Этих разделов еще нет на момент за-</t>
    </r>
  </si>
  <si>
    <t>нита кремнекислоты, приближая его к равновесному процессу.</t>
  </si>
  <si>
    <t xml:space="preserve">     Снижение температуры  фильтруемой  воды,  как   выяснилось,</t>
  </si>
  <si>
    <t xml:space="preserve">                за октябрь 1987 - апрель 1988 гг</t>
  </si>
  <si>
    <t xml:space="preserve">     Далее мы должны научиться определять величину  или  степень</t>
  </si>
  <si>
    <t>недоистощения фильтра  в зависимости от степени его регенерации,</t>
  </si>
  <si>
    <t>состава воды и величины проскока,  при котором мы  отключаем  на</t>
  </si>
  <si>
    <t>регенерацию фильтр.</t>
  </si>
  <si>
    <t xml:space="preserve">     Плюс к этому,  нам желательно  научиться  определять  и  ту</t>
  </si>
  <si>
    <t>часть емкости, которую фильтр теряет во время его отмывки по ра-</t>
  </si>
  <si>
    <t>бочей схеме.</t>
  </si>
  <si>
    <t xml:space="preserve">     Кроме того,  есть еще и отмывка по линии регенерации, кото-</t>
  </si>
  <si>
    <t>рую тоже не мешало бы как-то учесть.  Эта "отмывка" представляет</t>
  </si>
  <si>
    <t>собой продолжение  регенерации  фильтра,  но  более разбавленным</t>
  </si>
  <si>
    <t>раствором щелочи или серной кислоты.  Здесь, например, можно от-</t>
  </si>
  <si>
    <t>метить, что регенерация натриевой формы катионита при отмывке по</t>
  </si>
  <si>
    <t>обессоленной воды на проведение регенераций ионитов и на отмывку</t>
  </si>
  <si>
    <t>их по линии регенераций. К собственным нуждам также можно отнес-</t>
  </si>
  <si>
    <t>ти и потери (недовыработку) обессоленной воды вследствие частич-</t>
  </si>
  <si>
    <t>ного  истощения  обменной  емкости  отрегенерированных ионитов в</t>
  </si>
  <si>
    <t>процессе их отмывки по рабочей схеме.</t>
  </si>
  <si>
    <t xml:space="preserve">     Собственные нужды  в процентах от общего количества обраба-</t>
  </si>
  <si>
    <t>ми базовыми положениями и фрагментами,  которые приведены в этом</t>
  </si>
  <si>
    <t>и предыдущем разделах,  если плюс к этому  вы  проштудируете,  в</t>
  </si>
  <si>
    <t>практическом плане, несколько отчетов по наладке ВПУ. Однако ес-</t>
  </si>
  <si>
    <t>ли в вашем ведении окажется, скажем, не спаренный, а однокорпус-</t>
  </si>
  <si>
    <t>ный  Н-фильтр  и т.п.,  то придется вносить какую-то коррекцию в</t>
  </si>
  <si>
    <t>мой расчетный фрагмент (в предыдущем разделе) и от  себя.  Плюс,</t>
  </si>
  <si>
    <t xml:space="preserve">     Первые три или четыре задачи наиболее типовые.  Они застав-</t>
  </si>
  <si>
    <t>ляют эксплуатационный персонал и привлекаемых  наладчиков  дейс-</t>
  </si>
  <si>
    <t>твовать не по принципу:  "Кто в лес,  кто по дрова", а в опреде-</t>
  </si>
  <si>
    <t>ленном ключе, по единым и потому всем понятным правилам игры. По</t>
  </si>
  <si>
    <t>пять  лабораторных  журналов пока еще в основном не обработанных</t>
  </si>
  <si>
    <t>водоприготовления, то какие-то текстовые фрагменты могут  приго-</t>
  </si>
  <si>
    <t>диться вам для ваших работ.  А главное здесь в том, что при пов-</t>
  </si>
  <si>
    <t>торах откладываются и в сознании,  и в подсознании какие-то клю-</t>
  </si>
  <si>
    <t>чевые моменты,  которые иначе легко упустить.  Я и сам уже успел</t>
  </si>
  <si>
    <t>многое подзабыть,  и только после нескольких повторов, прочитан-</t>
  </si>
  <si>
    <t>ных в моих материалах,  некоторые вещи снова стали до меня более</t>
  </si>
  <si>
    <t>или менее ясно доходить.  Но в любом случае это все не  страшно.</t>
  </si>
  <si>
    <t>Убрать из текста что-то лишнее для вас намного проще,  чем доба-</t>
  </si>
  <si>
    <t>вить в него какой-нибудь упущенный момент.  Почему  я  взял  для</t>
  </si>
  <si>
    <t>примера "цепочки", а не более распространенную схему "гребенки"?</t>
  </si>
  <si>
    <t>Потому что именно на цепочках проще проследить многие существен-</t>
  </si>
  <si>
    <t>ные нюансы, которые затем можно перенести и на другие ВПУ. Вмес-</t>
  </si>
  <si>
    <t>те с тем,  должен предупредить,  что некоторые моменты, специфи-</t>
  </si>
  <si>
    <t>ческие только для цепочек, я все же опустил. Вы, при желании, их</t>
  </si>
  <si>
    <t>найдете в отчетах, о которых я говорил.</t>
  </si>
  <si>
    <t xml:space="preserve">     Теперь о некоторых нюансах.  У нас, наладчиков, своя специ-</t>
  </si>
  <si>
    <t>фика. Если бы все можно было просчитать при помощи готовых прог-</t>
  </si>
  <si>
    <t>невелик  - 55-85 г/г-экв.  Истощения анионитовых фильтров удава-</t>
  </si>
  <si>
    <t>лось достичь в основном только  после  регенерации  катионитовых</t>
  </si>
  <si>
    <t>фильтров,  предварительно  переведенных  в натриевую форму &lt;&lt;это</t>
  </si>
  <si>
    <t>увеличило последующий фильтроцикл цепочек&gt;&gt;. В этих условиях бо-</t>
  </si>
  <si>
    <t>лее полного истощения анионитов был достижим удельный расход ще-</t>
  </si>
  <si>
    <t>лочи на уровне 50-60 г/г-экв при относительно новых  ионитах.  В</t>
  </si>
  <si>
    <t>последующем,  эффективность  работы  анионитовых фильтров снизи-</t>
  </si>
  <si>
    <t>лась.  Причин этому несколько и пока не все они выяснены до кон-</t>
  </si>
  <si>
    <t>ца. Одна из причин - ухудшение физико-химических свойств аниони-</t>
  </si>
  <si>
    <t>тов в результате их старения.  Другая причина, видимо, связана с</t>
  </si>
  <si>
    <t>уменьшением загрузки анионитовых фильтров,  так как это способс-</t>
  </si>
  <si>
    <t>твует увеличению доли неиспользуемой &lt;&lt;неистощаемой  в  процессе</t>
  </si>
  <si>
    <t>фильтрования&gt;&gt; части анионита.  С первой причиной видимо связано</t>
  </si>
  <si>
    <t>ухудшение гидравлических характеристик  фильтров  и  материалов,</t>
  </si>
  <si>
    <t>следствием  которого является увеличение неравномерности истоще-</t>
  </si>
  <si>
    <t>ния емкости ионитного материала. Эта неравномерность также может</t>
  </si>
  <si>
    <t>приводить к увеличению доли неиспользуемой части анионита,  осо-</t>
  </si>
  <si>
    <t>бенно при уменьшении высоты его загрузки. Об ухудшении гидравли-</t>
  </si>
  <si>
    <t>ческих  характеристик  можно судить по искажению выходной кривой</t>
  </si>
  <si>
    <t>истощения анионита &lt;&lt;я не привожу здесь примеры выходных кривых,</t>
  </si>
  <si>
    <t>чтобы пока что излишне вас не утомлять&gt;&gt;.</t>
  </si>
  <si>
    <t xml:space="preserve">            Собственные нужды химводоочистки</t>
  </si>
  <si>
    <t xml:space="preserve">     Собственные нужды  ХВО  складываются  в  основном из затрат</t>
  </si>
  <si>
    <t>мостям контроля работы ВПУ АТЭЦ-2, содержание свободной углекис-</t>
  </si>
  <si>
    <t>лоты после декарбонизатора находится в пределах 0.66-1.32  мг/л.</t>
  </si>
  <si>
    <t>При таком  низком уровне концентраций деталями уже можно пренеб-</t>
  </si>
  <si>
    <t>речь и принять для дальнейших расчетов  некоторую  среднюю  кон-</t>
  </si>
  <si>
    <r>
      <t xml:space="preserve">     </t>
    </r>
    <r>
      <rPr>
        <sz val="12"/>
        <color indexed="12"/>
        <rFont val="Courier"/>
        <family val="1"/>
      </rPr>
      <t>Дополнения/комментарии.</t>
    </r>
    <r>
      <rPr>
        <sz val="12"/>
        <rFont val="Courier"/>
        <family val="0"/>
      </rPr>
      <t xml:space="preserve"> Согласно сохранившимся у меня ведо-</t>
    </r>
  </si>
  <si>
    <r>
      <t>центрацию CO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 xml:space="preserve"> после декарбонизатора, например, 1 мг CO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/л. И все</t>
    </r>
  </si>
  <si>
    <r>
      <t xml:space="preserve">     Пренебрегая содержанием CO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 xml:space="preserve"> в воздухе после напорного  вен-</t>
    </r>
  </si>
  <si>
    <r>
      <t>телятора и содержанием CO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 xml:space="preserve"> в декарбонизарованной воде, пренебре-</t>
    </r>
  </si>
  <si>
    <t>Аппроксимирующая формула для коэффициента распределения:</t>
  </si>
  <si>
    <t>зависит от температуры ведения процесса;  практически не удается</t>
  </si>
  <si>
    <t>Di=28*(Cco2/22+Chco3/61+Dk/e+0.5)*100/Ci,</t>
  </si>
  <si>
    <r>
      <t>4FeSO</t>
    </r>
    <r>
      <rPr>
        <vertAlign val="subscript"/>
        <sz val="12"/>
        <rFont val="Courier"/>
        <family val="3"/>
      </rPr>
      <t>4</t>
    </r>
    <r>
      <rPr>
        <sz val="12"/>
        <rFont val="Courier"/>
        <family val="0"/>
      </rPr>
      <t>+4Ca(OH)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+2H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O+O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=4Fe(OH)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>+4CaSO</t>
    </r>
    <r>
      <rPr>
        <vertAlign val="subscript"/>
        <sz val="12"/>
        <rFont val="Courier"/>
        <family val="3"/>
      </rPr>
      <t>4</t>
    </r>
  </si>
  <si>
    <r>
      <t>FeSO</t>
    </r>
    <r>
      <rPr>
        <vertAlign val="subscript"/>
        <sz val="12"/>
        <rFont val="Courier"/>
        <family val="3"/>
      </rPr>
      <t>4</t>
    </r>
    <r>
      <rPr>
        <sz val="12"/>
        <rFont val="Courier"/>
        <family val="0"/>
      </rPr>
      <t xml:space="preserve"> - 76 мг/мг-экв, для FeCl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 xml:space="preserve"> - 54 мг/мг-экв); Ci - содержание</t>
    </r>
  </si>
  <si>
    <r>
      <t>CaSO</t>
    </r>
    <r>
      <rPr>
        <vertAlign val="subscript"/>
        <sz val="12"/>
        <rFont val="Courier"/>
        <family val="3"/>
      </rPr>
      <t>4</t>
    </r>
    <r>
      <rPr>
        <sz val="12"/>
        <rFont val="Courier"/>
        <family val="0"/>
      </rPr>
      <t xml:space="preserve"> в применяемой извести,  %; 0.5 - рекомендуемый избыток из-</t>
    </r>
  </si>
  <si>
    <t>чество реагента, поступившее, согласно химанализам, на вход филь-</t>
  </si>
  <si>
    <t>пусов:  предвключенного и основного фильтра. Обрабатываемая вода</t>
  </si>
  <si>
    <t xml:space="preserve">     Итак, наладчик проводит испытания,  сравнивает их со  спра-</t>
  </si>
  <si>
    <t>вочными материалами (таблицами,  графиками и т.п.), обрабатывает</t>
  </si>
  <si>
    <t>материалы,  приводит их к некоторым стандартным условиям  с  по-</t>
  </si>
  <si>
    <t>мощью поправок и выдает результат. Все здесь нам, химикам-налад-</t>
  </si>
  <si>
    <t>чикам,  знакомо за вычетом использования поправок.  Поправки для</t>
  </si>
  <si>
    <t>наладчики помнят наизусть.  Так обстоят дела у тех, кто проводит</t>
  </si>
  <si>
    <t>испытания котлов или турбин, так обстоят дела у тех, кто занима-</t>
  </si>
  <si>
    <t>ется топливоиспользованием,  и т.д.  Такие подходы у  наладчиков</t>
  </si>
  <si>
    <t>чикам, тоже пора выбираться из нынешнего дремучего состояния от-</t>
  </si>
  <si>
    <t>носительно методологии выполнения работ.</t>
  </si>
  <si>
    <t xml:space="preserve">     В файле vpu_ni приведены расчетные таблицы работы  H-катио-</t>
  </si>
  <si>
    <t>нитовых фильтров,  загруженных КУ-2,  что позволяет, в принципе,</t>
  </si>
  <si>
    <t>решать едва ли не весь круг означенных задач применительно к ра-</t>
  </si>
  <si>
    <t>боте указанных фильтров. Hо прежде чем вы отважитесь на плавание</t>
  </si>
  <si>
    <t>в этих безбрежных таблицах, не мешает кое-что в них прояснить.</t>
  </si>
  <si>
    <t xml:space="preserve">     В таблицах приняты следующие обозначения:</t>
  </si>
  <si>
    <t xml:space="preserve">     Ch - концентрация ионов водорода в регенерирующем  растворе</t>
  </si>
  <si>
    <t>на выходе из фильтра;</t>
  </si>
  <si>
    <t xml:space="preserve">     Сk - кислотность  регенерирующего  раствора  на  выходе  из</t>
  </si>
  <si>
    <t>фильтра;</t>
  </si>
  <si>
    <t xml:space="preserve">     Cn - концентрация ионов натрия  в  растворе  на  выходе  из</t>
  </si>
  <si>
    <t xml:space="preserve">     EEh - концентрация ионов водорода в ионите средняя па всему</t>
  </si>
  <si>
    <t>однокорпусному или двухкорпусному фильтру;</t>
  </si>
  <si>
    <t xml:space="preserve">     EEn - концентрация ионов натрия в ионите средняя по фильтру;</t>
  </si>
  <si>
    <t xml:space="preserve">     EEc -  концентрация ионов кальция и магния в ионите средняя</t>
  </si>
  <si>
    <t>по фильтру;</t>
  </si>
  <si>
    <t xml:space="preserve">     G -  расход на регенерацию кислоты в долях от полной обмен-</t>
  </si>
  <si>
    <t>ной емкости всего одно- или двухкорпусного фильтра;</t>
  </si>
  <si>
    <t xml:space="preserve">     Итак, теперь у вас,  молодые коллеги,  есть  инструментарий</t>
  </si>
  <si>
    <t>для  анализа  работы  спаренных  Н-катионитовых фильтров.  А эти</t>
  </si>
  <si>
    <t>фильтры,  между прочим,  основной элемент наладки работы  многих</t>
  </si>
  <si>
    <t>ВПУ.  Экспериментируя  с этим инструментарием,  вы можете помочь</t>
  </si>
  <si>
    <t>себе ответить на два глобальных вопроса:  почему у вас при испы-</t>
  </si>
  <si>
    <t>таниях получилось именно то,  что получилось,  и что должно было</t>
  </si>
  <si>
    <t>бы получиться при других условиях: при другом порядке проведения</t>
  </si>
  <si>
    <t>технологических режимов, при другом качестве обрабатываемой воды</t>
  </si>
  <si>
    <t>и т.д. и т.п. Я не могу перечислить или проиллюстрировать десят-</t>
  </si>
  <si>
    <t>ки вариантов возможных ответов на указанные вопросы.  Но вы смо-</t>
  </si>
  <si>
    <t>жете найти эти ответы самостоятельно,  как только осознаете, что</t>
  </si>
  <si>
    <t>в ваших руках не игрушка, а рабочий инструмент.</t>
  </si>
  <si>
    <t xml:space="preserve">     Вы можете дополнить этот инструментарий поправкой на  недо-</t>
  </si>
  <si>
    <t>использованную емкость dEEh,  теряемую при отмывке и недоистоще-</t>
  </si>
  <si>
    <t>нии фильтра, о чем уже шла речь в предыдущих листах. Здесь я по-</t>
  </si>
  <si>
    <t>путно замечу,  что  недоистощенная в фильтроцикле емкость обычно</t>
  </si>
  <si>
    <t>(если это недоистощение не слишком велико) доистощается  в  про-</t>
  </si>
  <si>
    <t>цессе взрыхления  фильтра.  Поэтому  наша  модель  в координатах</t>
  </si>
  <si>
    <t>d~=f(G,aNa_i) остается справедливой и при недоистощении  фильтра</t>
  </si>
  <si>
    <t>(очень  мелкие нюансы этого вопроса я здесь опускаю).  А переход</t>
  </si>
  <si>
    <t>от  d~  к  d=G/(EEh-dEEh)  при   известном   dEEh   не   сложен:</t>
  </si>
  <si>
    <t>1/d=(EEh-dEEh)/G=1/d~-dEEh/G    или</t>
  </si>
  <si>
    <t>d=d~/(1-d~*dEEh/G)    или, при некотором огрублении:</t>
  </si>
  <si>
    <t>d=d~+dd, где dd=d~^2*dEEh/G</t>
  </si>
  <si>
    <t xml:space="preserve">     Поправки нужны для того, чтобы стандартизировать результат.</t>
  </si>
  <si>
    <t>Пусть, df и ddf - фактические значения d и dd, а dn и ddn - нор-</t>
  </si>
  <si>
    <t>мативные значения,  причем значения df, ddf и dn известны. Тогда</t>
  </si>
  <si>
    <t>d~=df-ddf и dn=d~+dn</t>
  </si>
  <si>
    <t xml:space="preserve">     Вы скажете,  что это я демонстрирую вам здесь какой-то при-</t>
  </si>
  <si>
    <t>митив?  Но  именно так и поступают при построении энергетических</t>
  </si>
  <si>
    <t>характеристик оборудования в других цехах, имея перед собой (или</t>
  </si>
  <si>
    <t>на компьютере)  таблицы и графики поправок на каждый чих.  И так</t>
  </si>
  <si>
    <t>же, видимо, должны поступать и мы. Сначала результаты приводятся</t>
  </si>
  <si>
    <t>к некоторым стандартным (типичным,  усредненным и т.п.) для дан-</t>
  </si>
  <si>
    <t>ной ТЭС условиям, затем часть поправок предоставляется в пользо-</t>
  </si>
  <si>
    <t>вание и эксплуатационному персоналу. У нас уже есть инструмента-</t>
  </si>
  <si>
    <t>рий,  позволяющий построить таблицы поправок на Khc, Eni, aNa_i,</t>
  </si>
  <si>
    <t>а  также  и другие поправки в зависимости от вашей изобретатель-</t>
  </si>
  <si>
    <t>ности и нужды в них.</t>
  </si>
  <si>
    <t xml:space="preserve">     А что дальше?  А далее у нас на очереди анионитовый  фильтр</t>
  </si>
  <si>
    <t>первой  ступени,  загруженный АН-31.  С точки зрения обеспечения</t>
  </si>
  <si>
    <t>оптимальной эксплуатации этого фильтра может быть  достаточно  и</t>
  </si>
  <si>
    <t>того,  что  было  сказано по данному поводу в предыдущих листах:</t>
  </si>
  <si>
    <t>нужно обеспечивать некоторый минимальный проскок натрия после Н1</t>
  </si>
  <si>
    <t>в зависимости от меры старения АН-31.  Но мы,  наладчики, должны</t>
  </si>
  <si>
    <t>предоставлять еще и какие-то "картинки",  характеризующие диапа-</t>
  </si>
  <si>
    <t>зон работы фильтров, даже если для практических целей и не нужен</t>
  </si>
  <si>
    <t>весь этот диапазон.  Таковы правила игры. То бишь, прейскурантов</t>
  </si>
  <si>
    <t>и договоров на выполнение работ.</t>
  </si>
  <si>
    <t>ушедших от нас в некоторых отношениях на десятки лет вперед.  Во</t>
  </si>
  <si>
    <t>всяком случае,  они начали движение вперед в этих отношениях,  в</t>
  </si>
  <si>
    <t>отличие от нас, десятки лет назад.</t>
  </si>
  <si>
    <t xml:space="preserve">     Есть, например, такая широко распространенная на ТЭС турби-</t>
  </si>
  <si>
    <t>на ПТ-60-90/13,  которой приходилось заниматься и автору данного</t>
  </si>
  <si>
    <t>раздела. Головной ее образец испытывался несколькими организаци-</t>
  </si>
  <si>
    <t>ями и по результатам этих испытаний была составлена Типовая  ха-</t>
  </si>
  <si>
    <t>рактеристика турбины ПТ-60-90/13.  В основном же,  рад отметить,</t>
  </si>
  <si>
    <t>эта работа проделана нашим бывшим ДонОРГРЭСовцем В.М. Харабаджи.</t>
  </si>
  <si>
    <t>У нас, химиков, нет подобных типовых характеристик фильтров ВПУ.</t>
  </si>
  <si>
    <t>Правда, есть на этот счет разные справочные картинки, но условия</t>
  </si>
  <si>
    <t>их  получения  не стандартизированы и сколько-нибудь детально не</t>
  </si>
  <si>
    <t>оговорены. Так что, если следовать опыту турбинистов, нам предс-</t>
  </si>
  <si>
    <t>тоит  попытаться построить эти типовые характеристики работы ио-</t>
  </si>
  <si>
    <t>dwr</t>
  </si>
  <si>
    <t>Can</t>
  </si>
  <si>
    <t>dw2</t>
  </si>
  <si>
    <t>альных режимов  от  стандартных условий допускается использовать</t>
  </si>
  <si>
    <t xml:space="preserve">     Возможно, эти задачи и станут приоритетными для последующих</t>
  </si>
  <si>
    <t>ки от остатков в нем щелочи или кислоты (сначала отмывка по  ли-</t>
  </si>
  <si>
    <t>нии регенерации, затем отмывка по рабочей схеме), после чего пе-</t>
  </si>
  <si>
    <t>реводится в работу или в резерв.</t>
  </si>
  <si>
    <t>Пока что могу предложить только довольно грубый вариант: исполь-</t>
  </si>
  <si>
    <t>зовать соотношения  для спаренного  фильтра при тех же значениях</t>
  </si>
  <si>
    <t>E=Dr*Em/(Dr+Ar)</t>
  </si>
  <si>
    <t>Eh/Em=(k1-(k1/q)^0.5)/(k1-1)</t>
  </si>
  <si>
    <t>Cna/Co=(k1-(k1*q)^0.5)/((k1-1)*(k2*q)^0.5)</t>
  </si>
  <si>
    <t>Cl-формы анионита АВ-17 4%-ной NaOH</t>
  </si>
  <si>
    <t>анионита АH-31 4%-ной NaOH</t>
  </si>
  <si>
    <t>Рисунок</t>
  </si>
  <si>
    <t xml:space="preserve">  ***  Максимальное отклонение от исходной таблицы 0.05 г-экв/г-экв</t>
  </si>
  <si>
    <t>dk=f(aNa~,G):</t>
  </si>
  <si>
    <t>dk=f(aNa~,Cna):</t>
  </si>
  <si>
    <t>Em</t>
  </si>
  <si>
    <t>КHп</t>
  </si>
  <si>
    <t>МФ</t>
  </si>
  <si>
    <t>0/1.7</t>
  </si>
  <si>
    <t>q=G/Em</t>
  </si>
  <si>
    <t>dk=a+b*G = 0.913-5.25109*aNa~^1.6+5.15155*(aNa~+0.002)^1.63+(0.9631-0.97762*aNa~^1.6+0.434345*aNa~^3.2)/1000*G</t>
  </si>
  <si>
    <t>G=(dk-a)/b</t>
  </si>
  <si>
    <t>кислота не задерживалась на ХВО&gt;&gt;.</t>
  </si>
  <si>
    <t xml:space="preserve">               Окончание фильтроцикла</t>
  </si>
  <si>
    <t xml:space="preserve">     Окончание фильтроцикла  цепочек в период испытаний происхо-</t>
  </si>
  <si>
    <t>линии регенерации продолжается  не  менее  эффективно,  чем  при</t>
  </si>
  <si>
    <t>собственно "регенерации", так как для этой формы разбавление ре-</t>
  </si>
  <si>
    <t>генерирующего раствора в период указанной  отмывки  это  положи-</t>
  </si>
  <si>
    <t>тельный момент. А вот условия вытеснения солей жесткости на этом</t>
  </si>
  <si>
    <t>этапе должны резко ухудшаться и,  видимо,  можно будет  считать,</t>
  </si>
  <si>
    <t>что вытеснение  этих  солей  практически  прекращается  вместе с</t>
  </si>
  <si>
    <t>началом отмывки по линии регенерации.</t>
  </si>
  <si>
    <t xml:space="preserve">     Далее мы будем осмысливать эту ситуацию, опираясь на экспе-</t>
  </si>
  <si>
    <t>риментально-наладочные данные, которые я приведу.</t>
  </si>
  <si>
    <t xml:space="preserve">     Однако что-то мы,  видимо,  можем посчитать уже и сейчас. В</t>
  </si>
  <si>
    <t>отчетах,  на которые я ссылался, есть куча графиков, которые для</t>
  </si>
  <si>
    <t>того  и  приводились,  чтобы по ним что-то можно было посчитать.</t>
  </si>
  <si>
    <t>Только нам, людям цивилизованным в компьютерном плане, не к лицу</t>
  </si>
  <si>
    <t>способы преобразования таблиц в формулы, например, алгоритмы ин-</t>
  </si>
  <si>
    <t>терполяции, которые в Exsel можно оформить как функции пользова-</t>
  </si>
  <si>
    <t>теля, которые затем можно использовать подобно стандартным функ-</t>
  </si>
  <si>
    <t>циям, вроде синуса или логарифма. Вы должны иметь ввиду эти воз-</t>
  </si>
  <si>
    <t>можности, которые, при необходимости, вы можете использовать са-</t>
  </si>
  <si>
    <t>мостоятельно или с помощью привлеченного математика. Лично я ча-</t>
  </si>
  <si>
    <t>ще всего использую аппроксимацию.</t>
  </si>
  <si>
    <t>иона ОН.</t>
  </si>
  <si>
    <t xml:space="preserve">     Фильтры 2-й ст (сильнокислотный катионит  и  сильноосновный</t>
  </si>
  <si>
    <t>анионит) доочищают фильтрат 1ст по тем же законам, что и на пре-</t>
  </si>
  <si>
    <t>дыдущей ступени, - глубина регенерации, противоион, проскок.</t>
  </si>
  <si>
    <t xml:space="preserve">     Каждый фильтр  проходит стадии: фильтроцикл (до истощения);</t>
  </si>
  <si>
    <t>взрыхление (перемешивание материала и отмывка от мелочи  и  заг-</t>
  </si>
  <si>
    <t>рязнений);  регенерация  раздельная  или  совместная (совместно,</t>
  </si>
  <si>
    <t xml:space="preserve">     Адгезионному фильтрованию соответствует значительно большая</t>
  </si>
  <si>
    <t>грязеемкость фильтрующей загрузки при сравнительно малом гидрав-</t>
  </si>
  <si>
    <t>лическом сопротивлении.  Адгезионное фильтрование характерно для</t>
  </si>
  <si>
    <t>крупнозернистой загрузки и высоких скоростей фильтрования.</t>
  </si>
  <si>
    <t xml:space="preserve">     Главным препятствием для реализации адгезионного фильтрова-</t>
  </si>
  <si>
    <t>ния является гидравлическая классификация зерен фильтрующей заг-</t>
  </si>
  <si>
    <t>рузки,  происходящая  в ходе выполнения взрыхляющих промывок,  в</t>
  </si>
  <si>
    <t>результате чего на поверхности фильтрующего слоя собираются мел-</t>
  </si>
  <si>
    <t>кие зерна, а внизу - крупные.</t>
  </si>
  <si>
    <t xml:space="preserve">     Для загрузки механических фильтров в энергетике чаще  всего</t>
  </si>
  <si>
    <t>применяют  дробленый  антрацит,  а при отсутствии ограничений по</t>
  </si>
  <si>
    <t>кремниевой кислоте и жесткости кварцевый песок и мраморную крош-</t>
  </si>
  <si>
    <t>ку. Характеристики этих материалов приведены в табл. 1.2.</t>
  </si>
  <si>
    <t xml:space="preserve">     Hезависимо от материала фильтрующей загрузки ее эквивалент-</t>
  </si>
  <si>
    <t>ный  диаметр и толщину фильтрующего слоя стремятся подобрать та-</t>
  </si>
  <si>
    <t>ким образом,  чтобы достижение предельного перепада давления со-</t>
  </si>
  <si>
    <t>мг-экв/кг происходит резкое ухудшение условий работы второй сту-</t>
  </si>
  <si>
    <t>пени анионитовых фильтров, что приводит к прерыванию фильтроцик-</t>
  </si>
  <si>
    <t>ла цепочек в результате истощения АВ-17. При проскоке натрия ме-</t>
  </si>
  <si>
    <t>вершения настоящего раздела.  Но давайте еще раз вместе подумаем</t>
  </si>
  <si>
    <t>о том,  что в этих разделах должно быть.  Здесь,  на мой взгляд,</t>
  </si>
  <si>
    <t>нам  в  изрядной  мере может помочь опыт других цехов ДонОРГРЭС,</t>
  </si>
  <si>
    <t>и создают этим шламовый фильтр,  где фильтруются и  доосаждаются</t>
  </si>
  <si>
    <t>продукты реакции известкования воды.  Одновременно с этим проис-</t>
  </si>
  <si>
    <r>
      <t>воде. Расход щелочи Gw в кг/м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, обменная емкость E в 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.</t>
    </r>
  </si>
  <si>
    <t xml:space="preserve">где Ck - конечное содержание углекислоты после декарбонизатора в </t>
  </si>
  <si>
    <t>мг/дм3 (то же, что и мг/л), можем записать</t>
  </si>
  <si>
    <t>Gv*Ci=Dv*K*Ck</t>
  </si>
  <si>
    <t>или</t>
  </si>
  <si>
    <t>Ck=Gv/Dv*Ci/K</t>
  </si>
  <si>
    <t>K=0.159+33448*(t+60)^-2.45</t>
  </si>
  <si>
    <t xml:space="preserve">     Теперь построим фрагмент:</t>
  </si>
  <si>
    <t>Gv</t>
  </si>
  <si>
    <t>Dv</t>
  </si>
  <si>
    <t>Ci</t>
  </si>
  <si>
    <t>t</t>
  </si>
  <si>
    <t>K</t>
  </si>
  <si>
    <t>Ck</t>
  </si>
  <si>
    <t xml:space="preserve">     Hа регенерируемости хлор-формы почти не сказывается  умень-</t>
  </si>
  <si>
    <t>шение скорости подачи на фильтр регенерирующего раствора и  уве-</t>
  </si>
  <si>
    <t xml:space="preserve">               ОБЩИЕ МОМЕНТЫ</t>
  </si>
  <si>
    <t xml:space="preserve">     В предыдущем разделе (Лист1) мы пытались разобраться с  ос-</t>
  </si>
  <si>
    <t>новами  водоприготовления применительно к наладке и компьютерным</t>
  </si>
  <si>
    <t>расчетам.  Но "ехать" мы должны все же в воднохимический  режим.</t>
  </si>
  <si>
    <t>Это очевидно, ведь полученная на ВПУ вода это одна из составляю-</t>
  </si>
  <si>
    <t>щих питательной воды. Даже если вы занимаетесь водоприготовлени-</t>
  </si>
  <si>
    <t>ем,  а не водным режимом, то все равно не помешает прикинуть ба-</t>
  </si>
  <si>
    <t>ланс,  чтобы хотя бы для себя понимать вклад и значимость водоп-</t>
  </si>
  <si>
    <t xml:space="preserve">     Однако пора переходить и к следующему "общему моменту".</t>
  </si>
  <si>
    <t>тываемой воды зависят от  среднего  размера  выработки  воды  за</t>
  </si>
  <si>
    <t>фильтроцикл.  Эта зависимость представлена на рисунке.</t>
  </si>
  <si>
    <t xml:space="preserve">     Для расчетов  использовались  следующие усредненные данные:</t>
  </si>
  <si>
    <t>общие потери  обессоленной  воды с учетом затрат воды на отмывку</t>
  </si>
  <si>
    <t>упомянутую  недовыработку  воды&gt;&gt;;  общее среднее солесодержание</t>
  </si>
  <si>
    <t>исходной воды - 4.5 мг-экв/кг.</t>
  </si>
  <si>
    <t xml:space="preserve">          ---------------------------------------</t>
  </si>
  <si>
    <r>
      <t xml:space="preserve">     </t>
    </r>
    <r>
      <rPr>
        <sz val="12"/>
        <color indexed="12"/>
        <rFont val="Courier"/>
        <family val="1"/>
      </rPr>
      <t>Об использовании новых партий  материалов.</t>
    </r>
    <r>
      <rPr>
        <sz val="12"/>
        <rFont val="Courier"/>
        <family val="0"/>
      </rPr>
      <t xml:space="preserve">  Здесь  обратите</t>
    </r>
  </si>
  <si>
    <t xml:space="preserve">     Обессоливание производится по следующим стадиям: катиониро-</t>
  </si>
  <si>
    <t>вание в  предвключенных  и основных катионитовых фильтрах первой</t>
  </si>
  <si>
    <t>бокое удаление взвешенных веществ из воды достигается фильтрова-</t>
  </si>
  <si>
    <t>нием ее через зернистую загрузку из инертных  частиц  небольшого</t>
  </si>
  <si>
    <t>размера.</t>
  </si>
  <si>
    <t xml:space="preserve">    В процессе фильтрования на зернистом слое  осаждаются  взве-</t>
  </si>
  <si>
    <t>шенные вещества,  что влечет за собой увеличение перепада давле-</t>
  </si>
  <si>
    <r>
      <t>держание  катионов  (или анионов) - после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и 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 xml:space="preserve"> примерно равно</t>
    </r>
  </si>
  <si>
    <r>
      <t>онитовых фильтров первой ступени (Нп и 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) и,  реже, - истощения</t>
    </r>
  </si>
  <si>
    <r>
      <t>анионитовых фильтров первой ступени (А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).</t>
    </r>
  </si>
  <si>
    <r>
      <t xml:space="preserve">     Истощение емкости  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 сопровождается снижением кислотности</t>
    </r>
  </si>
  <si>
    <r>
      <t>фильтрата после 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,  что связано с увеличением проскока натрия в</t>
    </r>
  </si>
  <si>
    <r>
      <t>после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,  что часто (но не всегда) сопровождается резким увели-</t>
    </r>
  </si>
  <si>
    <r>
      <t>чением проскока хлоридов в фильтрате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вследствие ухудшения ус-</t>
    </r>
  </si>
  <si>
    <r>
      <t xml:space="preserve">     Для истощения емкости фильтров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характерными особенностя-</t>
    </r>
  </si>
  <si>
    <t>основном анионите.</t>
  </si>
  <si>
    <t>ний углекислоты на анионите АН-31, которые впоследствии вытесня-</t>
  </si>
  <si>
    <t>ются из ионита анионами сильных кислот. Однако, согласно резуль-</t>
  </si>
  <si>
    <t>татам проведенных испытаний,  в отдельных случаях поглощение уг-</t>
  </si>
  <si>
    <t>лекислоты на АН-31 не происходит. Последнее обстоятельство, воз-</t>
  </si>
  <si>
    <t>можно, связано с ухудшением качества используемого анионита.</t>
  </si>
  <si>
    <t xml:space="preserve">     Для рассматриваемого этапа наблюдается довольно четкая вза-</t>
  </si>
  <si>
    <t>имосвязь между величиной  проскока  натрия  после  катионитового</t>
  </si>
  <si>
    <t>фильтра и долей кислоты в регенерационном растворе после фильтра</t>
  </si>
  <si>
    <t>в момент окончания регенерации &lt;&lt;речь о том, что соотношения во-</t>
  </si>
  <si>
    <t>дородных  и  др.  катионов  в моменты регенерации и фильтроцикла</t>
  </si>
  <si>
    <t>корреспондируют между собой&gt;&gt;</t>
  </si>
  <si>
    <t xml:space="preserve">  Дата</t>
  </si>
  <si>
    <t xml:space="preserve"> 03.06.86</t>
  </si>
  <si>
    <t xml:space="preserve"> 09.06.86</t>
  </si>
  <si>
    <t xml:space="preserve"> 11.06.86</t>
  </si>
  <si>
    <t xml:space="preserve"> 23.06.86</t>
  </si>
  <si>
    <t xml:space="preserve"> 21.07.86</t>
  </si>
  <si>
    <t>ходит и частичное  снижение  окисляемости  обрабатываемой  воды.</t>
  </si>
  <si>
    <t>Главная  интрига для наладчиков здесь заключается в чрезвычайной</t>
  </si>
  <si>
    <t>капризности этого шламового фильтра.  И температура,  и нагрузка</t>
  </si>
  <si>
    <t>осветлителя  должны  выдерживаться почти без колебаний или,  при</t>
  </si>
  <si>
    <t>необходимости,  очень медленно изменяться. Иначе шламовый фильтр</t>
  </si>
  <si>
    <t>разрушится и из осветлителя в больших количествах пойдет взвесь.</t>
  </si>
  <si>
    <t xml:space="preserve">     После осветлителей  могут  предусматриваться  отстойники  и</t>
  </si>
  <si>
    <t>обязательно предусматриваются механические фильтры,  где улавли-</t>
  </si>
  <si>
    <t>вается, хотя и не 100%-но, остаточная взвесь.</t>
  </si>
  <si>
    <t>этим же правилам определяются форма отчетности,  контроль за ка-</t>
  </si>
  <si>
    <t>чеством эксплуатации и т.д.</t>
  </si>
  <si>
    <t>свой резон.  Если  вы  действительно будете заниматься вопросами</t>
  </si>
  <si>
    <t>данных.  Среди нюансов очистка и повторное использование отрабо-</t>
  </si>
  <si>
    <t>танных регенерационных растворов, а также теоретический расчет.</t>
  </si>
  <si>
    <t>ной.  Истощенный фильтр регенерируется серной кислотой,  которая</t>
  </si>
  <si>
    <t xml:space="preserve"> 24.07.86</t>
  </si>
  <si>
    <t xml:space="preserve">     В таблице приняты следующие обозначения: дата - дата прове-</t>
  </si>
  <si>
    <t>- кислотность фильтрата после предвключенного и основного катио-</t>
  </si>
  <si>
    <t>в фильтратах и регенерационном растворе в конце регенерации  ка-</t>
  </si>
  <si>
    <t>тионитов.</t>
  </si>
  <si>
    <t xml:space="preserve">     Меньшая кислотность фильтрата соответствует большей величи-</t>
  </si>
  <si>
    <t>не проскока натрия.  Проскок натрия не остается абсолютно посто-</t>
  </si>
  <si>
    <t>янным, а  несколько  уменьшается в течение рассматриваемой части</t>
  </si>
  <si>
    <t>фильтроцикла.</t>
  </si>
  <si>
    <t xml:space="preserve">               Основная часть фильтроцикла</t>
  </si>
  <si>
    <t xml:space="preserve">     В течение этой части фильтроцикла продолжается  постепенное</t>
  </si>
  <si>
    <t>уменьшение проскока натрия после первой ступени Н-катионирования</t>
  </si>
  <si>
    <t>&lt;&lt;из-за того,  что  содержание  натрия в нижних слоях продолжает</t>
  </si>
  <si>
    <t>уменьшаться за счет вытеснения  их  Н-ионами  ("противоионами"),</t>
  </si>
  <si>
    <t>пришедшими  из более глубоко отрегенерированных верхних слоев&gt;&gt;.</t>
  </si>
  <si>
    <t>В результате постепенно снижается щелочность воды после  аниони-</t>
  </si>
  <si>
    <t>главным образом, от удельного расхода кислоты на регенерацию ос-</t>
  </si>
  <si>
    <t>новного катионитового фильтра &lt;&lt;это говорит о том,  что для пог-</t>
  </si>
  <si>
    <t>лощения анионов угольной кислоты требуется слабощелочная  среда,</t>
  </si>
  <si>
    <t>которая может создаваться при наличии проскока натрия в Н-катио-</t>
  </si>
  <si>
    <t>нированной воде&gt;&gt;</t>
  </si>
  <si>
    <t>удельным расходом кислоты на регенерацию фильтра H1 в г/г-экв</t>
  </si>
  <si>
    <t>Qв</t>
  </si>
  <si>
    <t>аппроксимация</t>
  </si>
  <si>
    <t xml:space="preserve">     При нормальной  работе цепочки качество обрабатываемой воды</t>
  </si>
  <si>
    <t>в среднем характеризуется данными по стадиям обработки:</t>
  </si>
  <si>
    <t xml:space="preserve"> К, мг-экв/кг</t>
  </si>
  <si>
    <t xml:space="preserve"> Щ, мг-экв/кг</t>
  </si>
  <si>
    <t xml:space="preserve"> С, мг-экв/кг</t>
  </si>
  <si>
    <t xml:space="preserve"> Эл мкСм/см</t>
  </si>
  <si>
    <t xml:space="preserve">     Здесь К и Щ - кислотность и щелочность воды;  С - общее со-</t>
  </si>
  <si>
    <t>проскоку натрия; Эл - электрическая проводимость.</t>
  </si>
  <si>
    <t xml:space="preserve">     Жесткость обессоленной  воды  обычно  не   превышает   один</t>
  </si>
  <si>
    <t>зываются с H-ионами и не образуют "противоион").</t>
  </si>
  <si>
    <t>где</t>
  </si>
  <si>
    <t>т.е. в нем Cna заменен на Cna*2.5/Cck, а 2.5 - это сумма анионов</t>
  </si>
  <si>
    <t xml:space="preserve">     Причинами повышенного "проскока" анионов являются нарушения</t>
  </si>
  <si>
    <t>нормальной гидродинамики работы фильтров (особенно в связи с на-</t>
  </si>
  <si>
    <t>рушениями целостности дренажных устройств), старение АН-31 и по-</t>
  </si>
  <si>
    <t>вышенный проскок натрия в Н-катионированной воде.</t>
  </si>
  <si>
    <t xml:space="preserve">     Полученные эксплуатационные   данные  показывают,  что  при</t>
  </si>
  <si>
    <t>"старении" АН-31 его емкость при условии полного истощения этого</t>
  </si>
  <si>
    <t>материала менялась мало,  однако как правило происходило "растя-</t>
  </si>
  <si>
    <t>гивание" выходной кривой истощения АН-31 ("проскок" хлоридов не-</t>
  </si>
  <si>
    <t>редко нередко начинал возрастать уже в начале фильтроцикла). Од-</t>
  </si>
  <si>
    <t>новременно  отмечалось  и увеличение времени отмывки АН-31 после</t>
  </si>
  <si>
    <t>его регенерации.</t>
  </si>
  <si>
    <t xml:space="preserve">     Последние два фактора определяются  не  только  "старением"</t>
  </si>
  <si>
    <t>анионита, но и гидродинамикой фильтра. Поэтому при ухудшении по-</t>
  </si>
  <si>
    <t>казателей отмывки и истощения АН-31 необходимо произвести осмотр</t>
  </si>
  <si>
    <t>верхнего и нижнего распредустройств и внутренних повреждений по-</t>
  </si>
  <si>
    <t>верхностей фильтра &lt;&lt;случаются,  например,  большие  перекосы  в</t>
  </si>
  <si>
    <t>верхнем уровне ионита,  щели между материалом и корпусом фильтра</t>
  </si>
  <si>
    <t>и т.д.&gt;&gt;</t>
  </si>
  <si>
    <t xml:space="preserve">     Следует также отметить,  что ограничения  фильтроциклов  по</t>
  </si>
  <si>
    <t>анионитной части в некоторых случаях происходило из-за недогруз-</t>
  </si>
  <si>
    <t>ки в фильтры анионитов АВ-17 и АН-31 в сравнении с  объемами  их</t>
  </si>
  <si>
    <t>загрузок по проекту.</t>
  </si>
  <si>
    <t xml:space="preserve">                    Приложение 2</t>
  </si>
  <si>
    <t xml:space="preserve">          Заключение о состоянии катионитной части цепочек</t>
  </si>
  <si>
    <t xml:space="preserve">                за октябрь 1987 - май 1988 гг</t>
  </si>
  <si>
    <t xml:space="preserve">     Анализ Н-катионитовых фильтроциклов при одинаковом  расходе</t>
  </si>
  <si>
    <t>кислоты на регенерацию цепочек (1650 кг) показал, что их продол-</t>
  </si>
  <si>
    <t>жительность,  а следовательно и удельный расход кислоты, зависит</t>
  </si>
  <si>
    <t>от  катионного  состава обрабатываемой воды.  С увеличением доли</t>
  </si>
  <si>
    <t>натрия aNa происходило уменьшение удельных расходов кислоты. Од-</t>
  </si>
  <si>
    <t>нако  снижение удельных расходов кислоты сопровождается увеличе-</t>
  </si>
  <si>
    <t>нием "проскока" натрия в фильтрате Н1.  Расход кислоты для цепо-</t>
  </si>
  <si>
    <t>чек со "старым" АН-31 (используемым более 1-1.5 года при отсутс-</t>
  </si>
  <si>
    <t>твии предочистки) целесообразно подбирать таким  образом,  чтобы</t>
  </si>
  <si>
    <t>"проскок"  натрия  находился  в пределах 0.2-0.35 мг-экв/кг (для</t>
  </si>
  <si>
    <t>нового АН-31 согласно литературным данным допускается  "проскок"</t>
  </si>
  <si>
    <t>до 0.5 мг-экв/кг).</t>
  </si>
  <si>
    <t xml:space="preserve">                    Приложение 3</t>
  </si>
  <si>
    <t xml:space="preserve">     Предварительное заключение по лабораторному испытанию</t>
  </si>
  <si>
    <t>режимов ионирования применительно к водоприготовлению на АТЭЦ-2</t>
  </si>
  <si>
    <t xml:space="preserve">                Ионирование на КУ-2</t>
  </si>
  <si>
    <t xml:space="preserve">     ...Преимущества от специального перевода КУ-2 в натрий-фор-</t>
  </si>
  <si>
    <t>му в целях экономии серной кислоты могут быть реализованы только</t>
  </si>
  <si>
    <t>при противоточной &lt;&lt;снизу-вверх&gt;&gt; регенерации катионита.</t>
  </si>
  <si>
    <t xml:space="preserve">     При высокой кальциевой карбонатной жесткости часть  извести</t>
  </si>
  <si>
    <t>можно заменять едким натром, что позволяет снизить жесткость об-</t>
  </si>
  <si>
    <t>работанной воды и уменьшить нагрузку на Na-катионитовые  фильтры</t>
  </si>
  <si>
    <t>&lt;&lt;однако NaOH дороже NaCl плюс усложнение режима и без того кап-</t>
  </si>
  <si>
    <t>ризного осветлителя, так что это сомнительный по ценности совет&gt;&gt;</t>
  </si>
  <si>
    <t xml:space="preserve">     Оптимальной реакцией  для удаления из воды органических гу-</t>
  </si>
  <si>
    <t>миновых веществ и цветности является рН&lt;7, так как при этом зна-</t>
  </si>
  <si>
    <t>чении рН гуминовые вещества находятся в виде свободных,  нераст-</t>
  </si>
  <si>
    <t>воримых в воде коллоидных гуминовых кислот, хорошо коагулируемых</t>
  </si>
  <si>
    <t>ки обобщения данных были проведены десятки, если не сотни, лабо-</t>
  </si>
  <si>
    <t>раторных работ по договорам с последующей выдачей рекомендаций и</t>
  </si>
  <si>
    <t>режимных норм применительно к условиям работы водоприготовитель-</t>
  </si>
  <si>
    <t>ных установок ВПУ конкретных ТЭС.</t>
  </si>
  <si>
    <t xml:space="preserve">     Теперь несколько слов о себе. Вернее о том, какое отношение</t>
  </si>
  <si>
    <t>ческие работы,  связанные с водоприготовительной установкой Аст-</t>
  </si>
  <si>
    <t>раханской ТЭЦ-2. В Курске я проводил работы по водоприготовлению</t>
  </si>
  <si>
    <t xml:space="preserve">     При удельных расходах щелочи d&gt;1.1 г-экв/г-экв  эти  данные</t>
  </si>
  <si>
    <t>примерно соответствуют схеме Фошко Л.С.  d=a+b*Gw, где параметры</t>
  </si>
  <si>
    <r>
      <t xml:space="preserve">последней допускается </t>
    </r>
    <r>
      <rPr>
        <sz val="12"/>
        <color indexed="10"/>
        <rFont val="Courier"/>
        <family val="1"/>
      </rPr>
      <t>не более 5%  в минуту;</t>
    </r>
  </si>
  <si>
    <r>
      <t xml:space="preserve">     </t>
    </r>
    <r>
      <rPr>
        <sz val="12"/>
        <color indexed="12"/>
        <rFont val="Courier"/>
        <family val="1"/>
      </rPr>
      <t>Дополнения/комментарии.</t>
    </r>
    <r>
      <rPr>
        <sz val="12"/>
        <rFont val="Courier"/>
        <family val="0"/>
      </rPr>
      <t xml:space="preserve"> Механический фильтр является важным</t>
    </r>
  </si>
  <si>
    <r>
      <t xml:space="preserve">     </t>
    </r>
    <r>
      <rPr>
        <sz val="12"/>
        <color indexed="12"/>
        <rFont val="Courier"/>
        <family val="1"/>
      </rPr>
      <t>Дополнения/комментарии.</t>
    </r>
    <r>
      <rPr>
        <sz val="12"/>
        <rFont val="Courier"/>
        <family val="0"/>
      </rPr>
      <t xml:space="preserve"> Данные рисунка можно  описать  апп-</t>
    </r>
  </si>
  <si>
    <r>
      <t xml:space="preserve">      Ca(OH)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 xml:space="preserve"> + Ca(HCO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>)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 xml:space="preserve"> = 2CaCO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 xml:space="preserve"> + 2H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O</t>
    </r>
  </si>
  <si>
    <r>
      <t xml:space="preserve">     Кроме CaCO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>,  в осветляемой воде может  выделяться  в  виде</t>
    </r>
  </si>
  <si>
    <r>
      <t>твердой фазы и Mg(OH)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,  а также силикат магния. Остаточная кон-</t>
    </r>
  </si>
  <si>
    <r>
      <t>трат поступают кислоты HCl, H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SO</t>
    </r>
    <r>
      <rPr>
        <vertAlign val="subscript"/>
        <sz val="12"/>
        <rFont val="Courier"/>
        <family val="3"/>
      </rPr>
      <t>4</t>
    </r>
    <r>
      <rPr>
        <sz val="12"/>
        <rFont val="Courier"/>
        <family val="0"/>
      </rPr>
      <t xml:space="preserve"> и H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CO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>. Чем выше содержание в</t>
    </r>
  </si>
  <si>
    <r>
      <t>фильтруемой воде сильных (диссоциированных) кислот HCl и  H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SO</t>
    </r>
    <r>
      <rPr>
        <vertAlign val="subscript"/>
        <sz val="12"/>
        <rFont val="Courier"/>
        <family val="3"/>
      </rPr>
      <t>4</t>
    </r>
    <r>
      <rPr>
        <sz val="12"/>
        <rFont val="Courier"/>
        <family val="0"/>
      </rPr>
      <t>,</t>
    </r>
  </si>
  <si>
    <r>
      <t>связывают  противоион  по  схемам OH+H=H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O и HCO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>+H=H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CO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 xml:space="preserve"> и этим</t>
    </r>
  </si>
  <si>
    <r>
      <t>схеме  H+OH=H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O  и,  таким  образом,  заставляют  анионит менять</t>
    </r>
  </si>
  <si>
    <r>
      <t>ной углекислоты также в  начале  фильтроцикла  A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 (анионитового</t>
    </r>
  </si>
  <si>
    <r>
      <t>пени 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-А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-Н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-А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,  объединенных в один блок.  Разом включаются в</t>
    </r>
  </si>
  <si>
    <r>
      <t>ступени (Нп и 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),  анионирование на  низкоосновном  анионите  в</t>
    </r>
  </si>
  <si>
    <r>
      <t>анионитовых фильтрах первой ступени (А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), декарбонизация, катио-</t>
    </r>
  </si>
  <si>
    <r>
      <t>нирование в Н-катионитовых фильтрах второй ступени (Н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) и  анио-</t>
    </r>
  </si>
  <si>
    <r>
      <t>нирование в  анионитовых фильтрах второй ступени (А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) на высоко-</t>
    </r>
  </si>
  <si>
    <r>
      <t>H</t>
    </r>
    <r>
      <rPr>
        <vertAlign val="subscript"/>
        <sz val="12"/>
        <color indexed="8"/>
        <rFont val="Courier"/>
        <family val="3"/>
      </rPr>
      <t>1</t>
    </r>
  </si>
  <si>
    <r>
      <t>А</t>
    </r>
    <r>
      <rPr>
        <vertAlign val="subscript"/>
        <sz val="12"/>
        <color indexed="8"/>
        <rFont val="Courier"/>
        <family val="3"/>
      </rPr>
      <t>1</t>
    </r>
  </si>
  <si>
    <r>
      <t>H</t>
    </r>
    <r>
      <rPr>
        <vertAlign val="subscript"/>
        <sz val="12"/>
        <color indexed="8"/>
        <rFont val="Courier"/>
        <family val="3"/>
      </rPr>
      <t>2</t>
    </r>
  </si>
  <si>
    <r>
      <t>А</t>
    </r>
    <r>
      <rPr>
        <vertAlign val="subscript"/>
        <sz val="12"/>
        <color indexed="8"/>
        <rFont val="Courier"/>
        <family val="3"/>
      </rPr>
      <t>2</t>
    </r>
  </si>
  <si>
    <r>
      <t>КH</t>
    </r>
    <r>
      <rPr>
        <vertAlign val="subscript"/>
        <sz val="12"/>
        <color indexed="8"/>
        <rFont val="Courier"/>
        <family val="3"/>
      </rPr>
      <t>1</t>
    </r>
  </si>
  <si>
    <r>
      <t>дения регенерации; Н-р - номер регенерируемой цепочки; КНп и КН</t>
    </r>
    <r>
      <rPr>
        <vertAlign val="subscript"/>
        <sz val="12"/>
        <rFont val="Courier"/>
        <family val="3"/>
      </rPr>
      <t>1</t>
    </r>
  </si>
  <si>
    <r>
      <t>нитового фильтра; Аф и Ар - отношение кислотностей после Нп и Н</t>
    </r>
    <r>
      <rPr>
        <vertAlign val="subscript"/>
        <sz val="12"/>
        <rFont val="Courier"/>
        <family val="3"/>
      </rPr>
      <t>1</t>
    </r>
  </si>
  <si>
    <t>сработанная кислота&gt;&gt;</t>
  </si>
  <si>
    <t>Co,мг-экв/кг</t>
  </si>
  <si>
    <t>Ch/Kh</t>
  </si>
  <si>
    <t xml:space="preserve">             Ионирование на анионите АВ-17</t>
  </si>
  <si>
    <t xml:space="preserve">     В условиях  работы  цепочек АТЭЦ-2 истощение анионита АВ-17</t>
  </si>
  <si>
    <t>происходит в основном анионами соляной кислоты (хлор-ионами),  а</t>
  </si>
  <si>
    <t>также, в  меньшей  мере,  анионами угольной и кремниевой кислот.</t>
  </si>
  <si>
    <t>Ионообменные процессы в условиях регенерации  хлор-формы  ионита</t>
  </si>
  <si>
    <t>щелочью описываются  уравнениями,  аналогичными  уравнениям  для</t>
  </si>
  <si>
    <t>натриевой формы КУ-2.  Hо константа обмена хлоридов на ионы  ОH,</t>
  </si>
  <si>
    <t>в жесткостной, то на единицу. Эти ориентиры получены по теорети-</t>
  </si>
  <si>
    <t>ческим оценкам  и с результатами  лабораторных испытаний пока не</t>
  </si>
  <si>
    <t>сопоставлялись. Однако если у вас по этим оценкам сложилось впе-</t>
  </si>
  <si>
    <t>чатление, что однокорпусный фильтр может  в некоторых отношениях</t>
  </si>
  <si>
    <t>пающей  на  Н-фильтр  воде.  Чтобы,  например,  создать в ионите</t>
  </si>
  <si>
    <t>aNa~=0.4 для однокорпусного фильтра нужно иметь примерно aNa=0.8</t>
  </si>
  <si>
    <t>в обрабатываемой воде. Так что без выяснения  нюансов нам, види-</t>
  </si>
  <si>
    <t>в натриевой форме, то удельный расход умножается на 0.85, а если</t>
  </si>
  <si>
    <t>работать лучше спаренного, то такое впечатление  грубо ошибочно.</t>
  </si>
  <si>
    <t>Потому  что, имея ввиду aNa~ в ионите, мы забыли об aNa в посту-</t>
  </si>
  <si>
    <t>мкг-экв/кг,  а  кремнесодержание  воды  составляло  50-70 мкг/кг</t>
  </si>
  <si>
    <t>&lt;&lt;это кремнесодержание определяемой формы -  коллоидная  кремне-</t>
  </si>
  <si>
    <t>мг-экв/кг (элетропроводность фильтрата АН-31 при этом  достигает</t>
  </si>
  <si>
    <t>более  60  мкСм/см)  эффективность  работы АН-31 может оказаться</t>
  </si>
  <si>
    <t>настолько низкой,  что потребуется повторная регенерация Н-филь-</t>
  </si>
  <si>
    <t>тров.</t>
  </si>
  <si>
    <t>центрация всех этих компонентов зависит от так называемых произ-</t>
  </si>
  <si>
    <t>ведений  растворимости этих веществ,  но строгого соответствия с</t>
  </si>
  <si>
    <t>теорией ионных равновесий здесь нет ввиду неидеальности  процес-</t>
  </si>
  <si>
    <t>сов. Тем  не менее,  накопленный опыт позволяет оценивать состав</t>
  </si>
  <si>
    <t>осветленной воды и расчетным путем.</t>
  </si>
  <si>
    <t xml:space="preserve">     Для осветления  в  обрабатываемую воду вводится коагулянт -</t>
  </si>
  <si>
    <t>чаще всего сернокислое  железо.  Коагулянт  образует  коллоидные</t>
  </si>
  <si>
    <t>частицы, которые "зависают" в осветлителе на определенной высоте</t>
  </si>
  <si>
    <t xml:space="preserve">     Это я  объясняю  - в качестве постановки задачи - не только</t>
  </si>
  <si>
    <t>вам,  но и себе. Я открываю справочник химика-энергетика, том 1,</t>
  </si>
  <si>
    <t>стр.   65,  рис.  2-14,  "Обменная  емкость  анионита  АН-31  по</t>
  </si>
  <si>
    <t>H2SO4+HCl". Сравниваю со своими данными. Геометрическое сходство</t>
  </si>
  <si>
    <t>есть, но расхождения весьма большие. Поэтому без дальнейших ком-</t>
  </si>
  <si>
    <t>ментариев перехожу к собственным результатам.  Возможно я еще  и</t>
  </si>
  <si>
    <t>уточню их в последующем, а пока ситуация выглядит так:</t>
  </si>
  <si>
    <t>d~=1+9.24933*@Exp(-3.45*(G+10^-5)^-0.8)</t>
  </si>
  <si>
    <t>где, как и ранее,  G=G/EEmax. Вернее G=G/EEmaxy. Дело в том, что</t>
  </si>
  <si>
    <t>часть ионов серной кислоты поглощается в виде HSO4,  что создает</t>
  </si>
  <si>
    <t>кажущееся (условное) увеличение емкости при подсчете ее за филь-</t>
  </si>
  <si>
    <t>троцикл.  Чем больше доля H2SO4 в сумме кислот в H-катионирован-</t>
  </si>
  <si>
    <t>ной воде,  поступающей на фильтр A1,  тем дольше фильтроцикл A1.</t>
  </si>
  <si>
    <t>Однако при регенерации NaOH часть щелочи уходит на нейтрализацию</t>
  </si>
  <si>
    <t>ионов HSO4,  вытесняемых из анионита. Поэтому и щелочи тоже пой-</t>
  </si>
  <si>
    <t>дет больше,  но в целом кажущееся значение удельного расхода ще-</t>
  </si>
  <si>
    <t>лочи d~y примерно сохранится</t>
  </si>
  <si>
    <t>d~y=G/EEy=1+9.24933*@Exp(-3.45*(Gy+10^-5)^-0.8)</t>
  </si>
  <si>
    <t xml:space="preserve">     Доля aHSO4  -  поглощенных ионов HSO4 - равна примерно 0.37</t>
  </si>
  <si>
    <t>от суммы  поглощенных  HSO4  и  SO4.  Поэтому  EEy_H2SO4/EE_HCl=</t>
  </si>
  <si>
    <t>=(2*aHSO4+aSO4)/(aHSO4+aSO4)=(2*0.37+0.63)/1=1.37,  где  1.37  -</t>
  </si>
  <si>
    <t>это множитель пересчета от емкости по HCl к условной емкости  по</t>
  </si>
  <si>
    <t>H2SO4. В общем случае множитель пересчета Mp составляет:</t>
  </si>
  <si>
    <t>Mp=aH2SO4*1.37+aHCl*1</t>
  </si>
  <si>
    <t>Так, если доли серной и соляной кислот одинаковы (0.5), то полу-</t>
  </si>
  <si>
    <t>чим Mp=0.5*1.37+0.5*1=1.185.  Так что плясать приходится от  ем-</t>
  </si>
  <si>
    <t>кости по хлоридам. Введем обозначения:</t>
  </si>
  <si>
    <t>EEmHCl - максимальная емкость по HСl, г-экв/м3</t>
  </si>
  <si>
    <t>EEmy=Mp*EEmHCl, г-экв/м3</t>
  </si>
  <si>
    <t>Gabs = G в г-экв/м3</t>
  </si>
  <si>
    <t>Gy=Gabs/Gmy, г-экв/г-экв</t>
  </si>
  <si>
    <t>EEmHCl</t>
  </si>
  <si>
    <t>HCl</t>
  </si>
  <si>
    <t>H2SO4</t>
  </si>
  <si>
    <t>Gabs</t>
  </si>
  <si>
    <t>aHCl</t>
  </si>
  <si>
    <t>Mp</t>
  </si>
  <si>
    <t>EEmy</t>
  </si>
  <si>
    <t>Gy</t>
  </si>
  <si>
    <t>d~y</t>
  </si>
  <si>
    <t>EEy</t>
  </si>
  <si>
    <t>EEyabs</t>
  </si>
  <si>
    <t xml:space="preserve">     Возможно, эти цифры покажутся невероятными.  Hо для  нового</t>
  </si>
  <si>
    <t>АH-31 они примерно такие и есть. А зависимости EE=f(G) мы обычно</t>
  </si>
  <si>
    <t>строим для нового анионита.  Старый АH-31 частично  переходит  в</t>
  </si>
  <si>
    <t>катионитную форму и это не столько изменяет EEmax,  как ухудшает</t>
  </si>
  <si>
    <t>условия работы фильтра, о чем уже шла речь на предыдущих листах.</t>
  </si>
  <si>
    <t>ненных  катионов  как  для  катионов натрия,  так и для катионов</t>
  </si>
  <si>
    <t>жесткости.  Аналогичное требование относится к расходу щелочи  и</t>
  </si>
  <si>
    <t>анионам сильных и слабых кислот.</t>
  </si>
  <si>
    <t>ниматься. Мы проверяем исправности дренажных и распределительных</t>
  </si>
  <si>
    <t>устройств, уровни и качество загрузок материалов. Кто-то займет-</t>
  </si>
  <si>
    <t>ся даже,  скажем, исправностью насосов. У нас есть старшие това-</t>
  </si>
  <si>
    <t>рищи наладчики, которые могут весьма подробно проконсультировать</t>
  </si>
  <si>
    <t>на этот счет.</t>
  </si>
  <si>
    <t xml:space="preserve">     Но положим, что с техническим порядком есть более или менее</t>
  </si>
  <si>
    <r>
      <t xml:space="preserve">ная обменная способность КУ-2 составляет </t>
    </r>
    <r>
      <rPr>
        <sz val="12"/>
        <color indexed="12"/>
        <rFont val="Courier"/>
        <family val="1"/>
      </rPr>
      <t>1700</t>
    </r>
    <r>
      <rPr>
        <sz val="12"/>
        <rFont val="Courier"/>
        <family val="0"/>
      </rPr>
      <t xml:space="preserve"> 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.  В лабо-</t>
    </r>
  </si>
  <si>
    <t xml:space="preserve">     Итак, основные фигуранты для дальнейших компьютерных предс-</t>
  </si>
  <si>
    <t>тавлений это фильтроциклы, регенерации, отмывки, "противоионы" -</t>
  </si>
  <si>
    <t>не буду все повторно перечислять. Но достижений в этом плане по-</t>
  </si>
  <si>
    <t>ка совсем  не много.  Это расчет собственных нужд и эмпирические</t>
  </si>
  <si>
    <t>уравнения:</t>
  </si>
  <si>
    <t>этим как-нибудь попозже) и продолжим наше движе-</t>
  </si>
  <si>
    <t>ние в направлении АH-31.</t>
  </si>
  <si>
    <t xml:space="preserve">  Hа рис.13 отчета Х-1709 есть данные для  "ста-</t>
  </si>
  <si>
    <t>рого" АH-31, которые можно аппроксимировать фор-</t>
  </si>
  <si>
    <t>мулой</t>
  </si>
  <si>
    <t xml:space="preserve">     dw=(43+105.7*Cna)/40</t>
  </si>
  <si>
    <t>где dw - удельный расход щелочи в г/г-экв.  Вве-</t>
  </si>
  <si>
    <t>дя,  меру старения Str от нуля и более,  которую</t>
  </si>
  <si>
    <t>резко отрицательный. Впрочем,  в определенных узких пределах эти</t>
  </si>
  <si>
    <t>программы могут давать и вполне удовлетворительный результат.</t>
  </si>
  <si>
    <t>нитных фильтров ВПУ для конкретных типовых условий,  включая ти-</t>
  </si>
  <si>
    <t>повой состав обрабатываемой воды.  Или, может быть, для несколь-</t>
  </si>
  <si>
    <t>ких типовых условий и нескольких типовых составов вод.  Можно ли</t>
  </si>
  <si>
    <t>здесь использовать какие-то готовые программы для расчетов иони-</t>
  </si>
  <si>
    <t>рования воды? Это решать вам. Мой опыт в этом отношении пока что</t>
  </si>
  <si>
    <t xml:space="preserve">     Следующая позиция -  использование  типовых  характеристик.</t>
  </si>
  <si>
    <t>Каждая конкретная турбина испытывается индивидуально и ее харак-</t>
  </si>
  <si>
    <t>теристики на основе этих испытаний тоже индивидуальны. Но... ти-</t>
  </si>
  <si>
    <t>повые характеристики в той или иной мере используются в качестве</t>
  </si>
  <si>
    <t>своего рода "шпаргалки" при построении  индивидуальных  характе-</t>
  </si>
  <si>
    <t>ристик. В этом отношении типовые характеристики нужны и нам,  но</t>
  </si>
  <si>
    <t>не ради того,  чтобы их "передрать" один к одному,  а ради того,</t>
  </si>
  <si>
    <t>чтобы было с чем сравнить данные наших испытаний. Однако в типо-</t>
  </si>
  <si>
    <t>вых характеристиках  турбины содержатся не только ее характерис-</t>
  </si>
  <si>
    <t>тики для четко оговоренных стандартных условий, но и поправки на</t>
  </si>
  <si>
    <t>отклонения от стандартных условий.  И если сами типовые характе-</t>
  </si>
  <si>
    <t>ристики  полагается использовать лишь для ориентира при построе-</t>
  </si>
  <si>
    <t>нии индивидуальных характеристик,  то поправки на отклонения ре-</t>
  </si>
  <si>
    <t>наведение технического порядка и  на  порядок - "Норматив".  При</t>
  </si>
  <si>
    <t>"Норматив" и он как раз по нашей компьютерной  теме. Если у  нас</t>
  </si>
  <si>
    <t>устранять. Возможно,  он тоже окажется в неисправности дренажных</t>
  </si>
  <si>
    <t>риготовления в обеспечение качества питательной воды.</t>
  </si>
  <si>
    <t>ример, при  определении  расхода  щелочи надо учитывать ее плот-</t>
  </si>
  <si>
    <t>ность в баке мернике.  "Ну как же,  мы уже двадцать лет  считаем</t>
  </si>
  <si>
    <t>эти  расходы,  а вы говорите,  что мы делаем это не так" - такие</t>
  </si>
  <si>
    <t>разговоры по поводу неучета или неправильного учета  этой  плот-</t>
  </si>
  <si>
    <t>ности у меня не раз бывали даже с самым опытным персоналом.</t>
  </si>
  <si>
    <t xml:space="preserve">     Опять же поднимем квалификацию эксплуатационного  персонала</t>
  </si>
  <si>
    <t>лочные компоненты в поступающей на  Н-катионитовый  фильтр  воде</t>
  </si>
  <si>
    <t>улучшают работу как данного Н-катионитового фильтра, так и в це-</t>
  </si>
  <si>
    <t>лом обессоливающей установки.</t>
  </si>
  <si>
    <t xml:space="preserve">     Далее H-катионированная  вода  поступает   на   анионитовый</t>
  </si>
  <si>
    <t>фильтр первой ступени.  Обычно это однокорпусный фильтр,  загру-</t>
  </si>
  <si>
    <t>женный слабоосновным (низкоосновным) анионитом  АH-31.  Слабоос-</t>
  </si>
  <si>
    <t>новный  он  потому,  что когда он находится в отрегенерированном</t>
  </si>
  <si>
    <t>виде,  т.е.  в ОH-форме, то имеет очень слабую наклонность отда-</t>
  </si>
  <si>
    <t>вать свои ОH.  Однако H-ионы, содержащиеся в поступающей на этот</t>
  </si>
  <si>
    <t>фильтр H-катионированной воде,  нейтрализуют ОH по  классической</t>
  </si>
  <si>
    <t>ОH-ионы на анионы кислот. Правда, это относится, прежде всего, к</t>
  </si>
  <si>
    <t>том через такой слабоосновный фильтр. С углекислотой - несколько</t>
  </si>
  <si>
    <t>иначе.  В  начале фильтроцикла цепочки и когда фильтр достаточно</t>
  </si>
  <si>
    <t>глубоко отрегенерирован, она может обменивать свои анионы на ОH.</t>
  </si>
  <si>
    <t>ним можно, но если изменяются условия водоприготовления, то надо</t>
  </si>
  <si>
    <t>как-то находить  и новые значения входящих в эти уравнения конс-</t>
  </si>
  <si>
    <t>тант.  Мы пока не будем останавливается на этих уравнениях (мно-</t>
  </si>
  <si>
    <t>гое  еще предстоит переосмыслить и обобщить),  а посмотрим какой</t>
  </si>
  <si>
    <t>был сделан  следующий  шаг  по  результатам  работ в 1988-1989гг</t>
  </si>
  <si>
    <t xml:space="preserve">            Ионирование на катионите КУ-2</t>
  </si>
  <si>
    <t xml:space="preserve">     Основной особенностью Н-катионирования на КУ-2 является за-</t>
  </si>
  <si>
    <t>висимость  удельных  расходов  кислоты  от  соотношения катионов</t>
  </si>
  <si>
    <t>жесткости и натрия в обрабатываемой воде.  Зависимость  удельных</t>
  </si>
  <si>
    <t>расходов  для  жесткостной  и натриевой формы отдельного фильтра</t>
  </si>
  <si>
    <t>при условии его полного истощения &lt;&lt;до выравнивания концентраций</t>
  </si>
  <si>
    <t>на входе и выходе&gt;&gt; приведена на рисунке</t>
  </si>
  <si>
    <t>натриевой и жесткостной форм катионита КУ-2 1%-ной серной кислотой</t>
  </si>
  <si>
    <t>G и Em - расход кислоты и максимальная обменная емкость в г-экв</t>
  </si>
  <si>
    <t>G/Em</t>
  </si>
  <si>
    <t>dkЖ</t>
  </si>
  <si>
    <t>dkNa</t>
  </si>
  <si>
    <t xml:space="preserve">     Наиболее просто описываются процессы Н-катионирования раст-</t>
  </si>
  <si>
    <t>воров натриевых солей при условии регенерации  фильтров  соляной</t>
  </si>
  <si>
    <t>кислотой. Для этих условий в ДонОРГРЭС получены следующие формулы</t>
  </si>
  <si>
    <t>мена катионов при регенерации, равная 2.0.</t>
  </si>
  <si>
    <t>где Cna  и Co - концентрация натрия и всех катионов в H-катиони-</t>
  </si>
  <si>
    <t>руемой воде в мг-экв/кг,  k2 -  константа  обмена  катионов  при</t>
  </si>
  <si>
    <t>фильтрации, равная 1.5.</t>
  </si>
  <si>
    <t xml:space="preserve">     В остальных случаях расчет ионообменных  процессов  требует</t>
  </si>
  <si>
    <t>более сложного  описания  - в частности использования послойного</t>
  </si>
  <si>
    <t>расчета, результаты которых будут представлены позже.</t>
  </si>
  <si>
    <t xml:space="preserve">     Приведенные формулы  могут быть использованы для приближен-</t>
  </si>
  <si>
    <t>ных расчетов, если вместо k1=2.0 подставить k1=3.0, что примерно</t>
  </si>
  <si>
    <t>соответствует замене  соляной  кислоты  на  серную,  а вместо Em</t>
  </si>
  <si>
    <t>подставить разность Em-Eж,  где Eж - часть полной емкости  КУ-2,</t>
  </si>
  <si>
    <t>занятая катионами жесткости. Возможность замены Em на Em-Eж свя-</t>
  </si>
  <si>
    <t>зана с тем,  что при  соотношении  Eж/Em&lt;0.6,  которое  является</t>
  </si>
  <si>
    <t>обычным для основного H-фильтра,  работающего на осветленной во-</t>
  </si>
  <si>
    <t>де, удаление катионов жесткости из фильтра при  его  регенерации</t>
  </si>
  <si>
    <t>начинает резко замедляться &lt;&lt;речь о том,  что  при  определенных</t>
  </si>
  <si>
    <t>условиях жесткость просто блокирует часть обменной емкости,  вы-</t>
  </si>
  <si>
    <t>водя ее из "игры", поэтому и возможен упрощенный расчет&gt;&gt;.</t>
  </si>
  <si>
    <t xml:space="preserve">     При использовании для регенерации соляной или азотной  кис-</t>
  </si>
  <si>
    <t>лот  эффективность регенерации натриевой формы несколько возрас-</t>
  </si>
  <si>
    <r>
      <t xml:space="preserve">к процессам водоприготовления имеет автор данного раздела </t>
    </r>
    <r>
      <rPr>
        <sz val="12"/>
        <color indexed="12"/>
        <rFont val="Courier"/>
        <family val="1"/>
      </rPr>
      <t>Прота-</t>
    </r>
  </si>
  <si>
    <r>
      <t>сов H.Г.</t>
    </r>
    <r>
      <rPr>
        <sz val="12"/>
        <rFont val="Courier"/>
        <family val="0"/>
      </rPr>
      <t xml:space="preserve">  Я вел экспериментально-наладочные,  а также и теорети-</t>
    </r>
  </si>
  <si>
    <r>
      <t xml:space="preserve">эгидой главного инженера к.т.н.  </t>
    </r>
    <r>
      <rPr>
        <sz val="12"/>
        <color indexed="12"/>
        <rFont val="Courier"/>
        <family val="1"/>
      </rPr>
      <t>Фошко Л.С.</t>
    </r>
    <r>
      <rPr>
        <sz val="12"/>
        <rFont val="Courier"/>
        <family val="0"/>
      </rPr>
      <t xml:space="preserve">  К его работам  были</t>
    </r>
  </si>
  <si>
    <t xml:space="preserve"> ТЕОРИЯ И ПРАКТИКА ПРОЦЕССОВ ВОДОПРИГОТОВЛЕHИЯ В ДОHОРГРЭС</t>
  </si>
  <si>
    <t>анионов сильных кислот Cck до или после H1 (слабые кислоты  свя-</t>
  </si>
  <si>
    <t>равная примерно 25-ти,  значительно больше, чем константа обмена</t>
  </si>
  <si>
    <t>натрий-ионов на КУ-2,  что  говорит  о  плохой  регенерируемости</t>
  </si>
  <si>
    <t>хлор-формы анионита</t>
  </si>
  <si>
    <t>dщ</t>
  </si>
  <si>
    <t xml:space="preserve">     Общая рабочая емкость АВ-17 в условиях, соответственных ус-</t>
  </si>
  <si>
    <t>ловиям нормальной работы цепочек АТЭЦ-2,  практически не зависит</t>
  </si>
  <si>
    <t>от соотношения  концентраций хлоридов и анионов угольной и крем-</t>
  </si>
  <si>
    <t>ниевой кислот. Это происходит потому, что "проскок" кремнекисло-</t>
  </si>
  <si>
    <t>ты, по которому ограничиваются фильтроциклы анионитовых фильтров</t>
  </si>
  <si>
    <t>второй ступени, возрастает почти одновременно с общим (суммарным</t>
  </si>
  <si>
    <t>по всем поглощаемым анионам) истощением АВ-17.</t>
  </si>
  <si>
    <t>действия ФСД, в котором одновременно пребывают и сильнокислотный</t>
  </si>
  <si>
    <t>катионит и сильноосновной анионит.  Перед регенерацией эти мате-</t>
  </si>
  <si>
    <t>риалы разделяют,  а после раздельной регенерации снова смешивают</t>
  </si>
  <si>
    <t>их.</t>
  </si>
  <si>
    <t xml:space="preserve">     Каждый фильтр  проходит  стадию рабочего фильтроцикла обра-</t>
  </si>
  <si>
    <t>ботки воды до  своего  истощения,  определяемого  по  увеличению</t>
  </si>
  <si>
    <t>проскока. После фильтроцикла идет операция взрыхления, в которой</t>
  </si>
  <si>
    <t>материал перемешивается и освобождается от мелочи и загрязнений.</t>
  </si>
  <si>
    <t>Затем фильтр регенерируется и после этого проходит стадию отмыв-</t>
  </si>
  <si>
    <t>Перепишем и этот фрагмент:</t>
  </si>
  <si>
    <t>dk=((1.6666-3.333333*Cna*2.5/Cck)*(1.4666+0.736452*@Exp(-0.011*aNa~^-4))^9+(-0.6666+3.333333*Cna*2.5/Cck)*(1.3706+0.739482*@Exp(-0.04*aNa~^-3.2))^9)^(1/9)</t>
  </si>
  <si>
    <t>Hаконец, мы можем как и ранее объединить фрагменты:</t>
  </si>
  <si>
    <t>H-р</t>
  </si>
  <si>
    <t>действие  (действие оптимизации или нахождения экстремума) явля-</t>
  </si>
  <si>
    <t>есть  программа,  умеющая тем или иным способом  подбирать такие</t>
  </si>
  <si>
    <t>ние (точнее сказать, экстремум) функции y=f(x1,x2,x3...), то это</t>
  </si>
  <si>
    <t>сать так,  что нужные значения будет находить  пакет.</t>
  </si>
  <si>
    <t xml:space="preserve">     Конечно, пакет справляется не только с задачами, где, как в</t>
  </si>
  <si>
    <t>данном примере,  лишь один варьируемый параметр Х.  Hе мудрствуя</t>
  </si>
  <si>
    <t>лукаво, удвоим нашу целевую функцию до y=(X1*X1-4)^2+(X2*X2-4)^2</t>
  </si>
  <si>
    <t>X1</t>
  </si>
  <si>
    <t>X2</t>
  </si>
  <si>
    <t xml:space="preserve">     Возможно, нам не совсем понравится результат этой оптимиза-</t>
  </si>
  <si>
    <t>ции.  Hо,  как сказал Косьма Прутков: "Кто тебе мешает придумать</t>
  </si>
  <si>
    <t>порох  непромокаемым".  Так  и  нам никто не мешает в дальнейшем</t>
  </si>
  <si>
    <t>построить свою программу оптимизации, в каких-то отношениях луч-</t>
  </si>
  <si>
    <t>шую, чем стандартный Экселевский пакет.</t>
  </si>
  <si>
    <t>стоимость одного кубометра обессоленной воды. В нашем вышеприве-</t>
  </si>
  <si>
    <t>денном фрагменте для цепочки известны расчетные значения  расхо-</t>
  </si>
  <si>
    <t>дов  щелочи  и кислоты.  Найдя стоимость затраченных реагентов и</t>
  </si>
  <si>
    <t>поделив ее на рабочий фильтроцикл за вычетом  собственных  нужд,</t>
  </si>
  <si>
    <t>получим  целевую функцию для обессоливающей части ВПУ.  Я думаю,</t>
  </si>
  <si>
    <t>вы сами сможете без  особых  затруднений  добавить  эту  целевую</t>
  </si>
  <si>
    <t>функцию к нашему фрагменту. В качестве варьируемого параметра вы</t>
  </si>
  <si>
    <t>можете выбрать проскок натрия после Н-катионитового фильтра  1-й</t>
  </si>
  <si>
    <t>ступени.  Конечно,  все это можно проделать и без пакета (задав-</t>
  </si>
  <si>
    <t>шись несколькими значениями проскока натрия Cna), однако техника</t>
  </si>
  <si>
    <t>один к одному. В этой связи хочу привести один "любопытный" пре-</t>
  </si>
  <si>
    <t>цедент. На Курской ТЭЦ-1 заменили две из трех  турбин  ПТ-60  на</t>
  </si>
  <si>
    <t>модернизированный вариант ПТ-75. Построенные базовые характерис-</t>
  </si>
  <si>
    <t>тики работы этих уже двух типов  турбин,  естественно,  различа-</t>
  </si>
  <si>
    <t>лись.  Но  МосОРГРЭС,  участвовавший  в  испытаниях и построении</t>
  </si>
  <si>
    <t>энергетических характеристик турбин,  оставил одни и те же  поп-</t>
  </si>
  <si>
    <t>равки (а их десятки!) для обоих типов турбин.  Не наводит ли это</t>
  </si>
  <si>
    <t>нас на мысль, что и мы, при необходимости, могли бы использовать</t>
  </si>
  <si>
    <t>одинаковые поправки применительно к аналогам КУ-2,  АВ-17 и даже</t>
  </si>
  <si>
    <t>АН-31?..</t>
  </si>
  <si>
    <t xml:space="preserve">     В конечном итоге, наладчики, благодаря использованию попра-</t>
  </si>
  <si>
    <t>вок,  приводят результаты конкретных испытаний к стандартным ус-</t>
  </si>
  <si>
    <t>ловиям.  Так  поступают  при  построении характеристик работы не</t>
  </si>
  <si>
    <t>только турбин, но и котлоагрегатов. Во всяком случае, так следу-</t>
  </si>
  <si>
    <t>ет  поступать всегда согласно методикам расчета ТЭП.  Ну а когда</t>
  </si>
  <si>
    <t>уже построены базовые характеристики для стандартных для  данной</t>
  </si>
  <si>
    <t>ТЭС условий,  к ним снова прилагаются поправки на отклонения для</t>
  </si>
  <si>
    <t>того, чтобы их мог использовать и эксплуатационный персонал. Нам</t>
  </si>
  <si>
    <t>тоже весьма пригодились бы подобные поправки. Во-первых, для то-</t>
  </si>
  <si>
    <t>го, чтобы приводить данные наших испытаний, полученные в услови-</t>
  </si>
  <si>
    <t>ях разного рода отклонений от намеченных режимов водоприготовле-</t>
  </si>
  <si>
    <t>ния,  к условиям стандартным. Во-вторых, чтобы выдавать эксплуа-</t>
  </si>
  <si>
    <t>тационному  персоналу  рекомендации  не  только  применительно к</t>
  </si>
  <si>
    <t>стандартным условиям (например, для какого-то типичного для дан-</t>
  </si>
  <si>
    <t>ной ТЭС состава исходной воды),  но и для условий, отклоняющихся</t>
  </si>
  <si>
    <t>от стандартных.</t>
  </si>
  <si>
    <r>
      <t>где Eh - рабочая обменная емкость в 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; k1 - константа об-</t>
    </r>
  </si>
  <si>
    <r>
      <t>ной воды &lt;&lt;фильтрат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&gt;&gt;</t>
    </r>
  </si>
  <si>
    <r>
      <t xml:space="preserve">              25&lt;= ЭлА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&lt;=60 мкСм/см</t>
    </r>
  </si>
  <si>
    <r>
      <t>в 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 xml:space="preserve"> на регенерацию этих фильтров  (в расчете на суммарную</t>
    </r>
  </si>
  <si>
    <r>
      <t>ляется кислотность после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, и удельным расходом</t>
    </r>
  </si>
  <si>
    <r>
      <t>тающих фильтров H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.  Однако будем считать, что с</t>
    </r>
  </si>
  <si>
    <r>
      <t xml:space="preserve">  Проскок анионов сильных кислот Can после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по</t>
    </r>
  </si>
  <si>
    <r>
      <t>EmH</t>
    </r>
    <r>
      <rPr>
        <vertAlign val="subscript"/>
        <sz val="12"/>
        <rFont val="Courier"/>
        <family val="3"/>
      </rPr>
      <t>1</t>
    </r>
  </si>
  <si>
    <t xml:space="preserve">             Проектные  характеристики</t>
  </si>
  <si>
    <t xml:space="preserve"> Обозначение фильтра</t>
  </si>
  <si>
    <t>недоотмытый по натрию H-фильтр, то на процесс отмывки АH-31 нак-</t>
  </si>
  <si>
    <t>ладываются  нежелательные  преждевременные  обменные процессы по</t>
  </si>
  <si>
    <t>хлоридам и ОH, что задерживает "отмывку" по этим ионам и включе-</t>
  </si>
  <si>
    <t>ние цепочки в работу.  Речь также шла о том,  что натрий в филь-</t>
  </si>
  <si>
    <t>трате недоотмытого H-фильтра приводит к образованию NaOH в филь-</t>
  </si>
  <si>
    <t>трате  АH-31  при  отмывке  анионита,  поэтому процесс "отмывки"</t>
  </si>
  <si>
    <t>АH-31 по щелочности может сильно затянуться,  когда много натрия</t>
  </si>
  <si>
    <t>в поступающей на фильтр воде.  Вообще, надо понимать, что отмыв-</t>
  </si>
  <si>
    <t>ка, регенерация и фильтроцикл - это общие, и во многом даже оди-</t>
  </si>
  <si>
    <t>наковые,  с точки зрения ионного обмена процессы.  Если это  по-</t>
  </si>
  <si>
    <t>нять, то многие нелегкие для запоминания "тонкости" отмывки, как</t>
  </si>
  <si>
    <t>и прочие подобные "тонкости", становятся само собой разумеющими-</t>
  </si>
  <si>
    <t>ся&gt;&gt;.</t>
  </si>
  <si>
    <t xml:space="preserve">     При большом  расходе  щелочи  на регенерацию анионит АН-31,</t>
  </si>
  <si>
    <t>особенно старый,  способен абсорбировать  &lt;&lt;поглощать,  накапли-</t>
  </si>
  <si>
    <t>вать&gt;&gt;  ее в зернах по неионообменному механизму.  В этом случае</t>
  </si>
  <si>
    <t>материал долго отмывается по щелочности, хотя по хлоридам в этом</t>
  </si>
  <si>
    <t>случае отмывается довольно быстро.  &lt;&lt;Эта "накладка" - неионооб-</t>
  </si>
  <si>
    <t>менный механизм - присуща всем ионитам,  но в большинстве  наших</t>
  </si>
  <si>
    <t>случаев ею можно пренебречь.  Однако из-за этой накладки нельзя,</t>
  </si>
  <si>
    <t>по моему мнению, переносить статические константы ионного обмена</t>
  </si>
  <si>
    <t>(полученные при настаивании) на динамический обмен. Хотя соглас-</t>
  </si>
  <si>
    <t>но имеющимся литературным данным сплошь и рядом поступают именно</t>
  </si>
  <si>
    <t>так.  А  мнение мое основано на результатах анализа лабораторных</t>
  </si>
  <si>
    <t>данных.&gt;&gt;</t>
  </si>
  <si>
    <t xml:space="preserve">             О диагностике работы фильтров</t>
  </si>
  <si>
    <t xml:space="preserve">     В принципе в выходной кривой содержится вся необходимая ин-</t>
  </si>
  <si>
    <t>формация как о гидродинамике в фильтре,  так и о качестве ионит-</t>
  </si>
  <si>
    <t>ного  материала.  &lt;&lt;В  более  детальном плане к анализу выходных</t>
  </si>
  <si>
    <t>кривых мы вернемся в последующих разделах.&gt;&gt;</t>
  </si>
  <si>
    <t xml:space="preserve">     Существенным фактором работы обессоливающей установки явля-</t>
  </si>
  <si>
    <t xml:space="preserve">     Для осуществления  контакта обрабатываемой воды и ранее вы-</t>
  </si>
  <si>
    <t>павшего осадка,  служащего катализатором выделения взвеси, в ос-</t>
  </si>
  <si>
    <t>ветлителях  организуется  восходящее  движение  воды  через слой</t>
  </si>
  <si>
    <t>имеют гладкий вид.  Искривления,  изломы, уступы выходных кривых</t>
  </si>
  <si>
    <t>отражают дефекты распределительных устройств, уровней загрузки и</t>
  </si>
  <si>
    <t>неравномерность гидравлического сопротивления по  сечению  филь-</t>
  </si>
  <si>
    <t>тра. Возможно, мы еще рассмотрим причины этих дефектов более де-</t>
  </si>
  <si>
    <t>тально. Здесь я обращаю внимание на то, что вы можете легко смо-</t>
  </si>
  <si>
    <t>делировать эти дефекты.  Для этого нужно разбить фильтр по сече-</t>
  </si>
  <si>
    <t>нию на несколько участков,  для каждого участка скопировать рас-</t>
  </si>
  <si>
    <t>четный  фрагмент  из предыдущего раздела и для каждого фрагмента</t>
  </si>
  <si>
    <t>задать свои входные данные по объемам загрузки и т.п.  Тот учас-</t>
  </si>
  <si>
    <t>ток, который первым истощится, будет лимитирующим и по нему отк-</t>
  </si>
  <si>
    <t>лючится на регенерацию весь фильтр. Ну а далее вам остается объ-</t>
  </si>
  <si>
    <t>единить  результаты  по  всем участкам и сравнить с результатами</t>
  </si>
  <si>
    <t>нормальной работы фильтра.</t>
  </si>
  <si>
    <t xml:space="preserve">     Вряд ли вы впервые начинаете знакомство с водоприготовлени-</t>
  </si>
  <si>
    <t>ем  по моим материалам.  Hо в общем-то не страшно,  если это и в</t>
  </si>
  <si>
    <t>самом деле так.  Мы начнем с по возможности  простого,  а  часть</t>
  </si>
  <si>
    <t>опущенных мною моментов вы,  в зависимости от уровня притязаний,</t>
  </si>
  <si>
    <t>найдете в учебниках (есть и простые,  не заумные книги), в Руко-</t>
  </si>
  <si>
    <t>водящих Указаниях или в отчетах и инструкциях ДонОРГЭС.  Моя за-</t>
  </si>
  <si>
    <t>дача не повторять все эти материалы,  а дать те представления  о</t>
  </si>
  <si>
    <t>природе  вещей,  опираясь на которые в перспективе можно было бы</t>
  </si>
  <si>
    <t>выйти на математический, т.е. приемлемый для компьютерной реали-</t>
  </si>
  <si>
    <t>зации аспект.  Новичок,  владеющий таким инструментарием, уже не</t>
  </si>
  <si>
    <t>новичок, а вооруженный человек.</t>
  </si>
  <si>
    <t xml:space="preserve">     Первая стадия водоприготовления это предочистка: осветлите-</t>
  </si>
  <si>
    <t>ли и механические фильтры. В осветлителях производится известко-</t>
  </si>
  <si>
    <t>вание с коагуляцией. Основная суть известкования в реакции:</t>
  </si>
  <si>
    <t>тавлений по затронутой теме и, вместе с тем, не навязывать их. В</t>
  </si>
  <si>
    <t>отличие от, скажем, методик расчетов ТЭП, расчет водоприготовле-</t>
  </si>
  <si>
    <t>ния находится во многом лишь в начале "того конца, которым окан-</t>
  </si>
  <si>
    <t>чивается  начало".  Поэтому для вас остается возможность найти и</t>
  </si>
  <si>
    <t>применить в дальнейшем свой  собственный  подход.  Впрочем,  для</t>
  </si>
  <si>
    <t>настоящего наладчика иного и не дано.  Я, со своей стороны, пос-</t>
  </si>
  <si>
    <t>тараюсь и далее предоставлять вам  информацию,  позволяющую  как</t>
  </si>
  <si>
    <t xml:space="preserve">     В целом,  для расчета  обессоливания воды  в дальнейшем нам </t>
  </si>
  <si>
    <t>могут потребоваться:</t>
  </si>
  <si>
    <t xml:space="preserve">     - зависимости удельного расхода реагента от его абсолютного</t>
  </si>
  <si>
    <t>расхода;</t>
  </si>
  <si>
    <t xml:space="preserve">     - зависимости "проскока" от удельного расхода реагента;</t>
  </si>
  <si>
    <t xml:space="preserve">     - зависимости для определения необходимого удельного расхо-</t>
  </si>
  <si>
    <t>да, обеспечивающего требуемый "проскок";</t>
  </si>
  <si>
    <t xml:space="preserve">     - зависимости для определения необходимого абсолютного рас-</t>
  </si>
  <si>
    <t>хода, обеспечивающего требуемый удельный расход.</t>
  </si>
  <si>
    <t>собственных нужд, а также поправки на отклонения режимных факто-</t>
  </si>
  <si>
    <t>ров от их базовых значений.</t>
  </si>
  <si>
    <t xml:space="preserve">  В Таблице  3   приведена   зависимость   между</t>
  </si>
  <si>
    <t>кол-вом обработанной воды Qvh, при котором появ-</t>
  </si>
  <si>
    <t>кислоты  вида  Qvh=(3160-14*dk*49)*4.5/(Cw+Cck).</t>
  </si>
  <si>
    <t>Введем также отношение avh=Qvh/Qvr  и  подставим</t>
  </si>
  <si>
    <t>его в наш фрагмент.</t>
  </si>
  <si>
    <t xml:space="preserve">  Если у нас не цепочка,  а гребенка и  avh&gt;0.5,</t>
  </si>
  <si>
    <t>то режим, обеспечивающий работу декарбонизатора,</t>
  </si>
  <si>
    <t>может и не наступить. Это можно просчитать, сос-</t>
  </si>
  <si>
    <t>тавив аналогичные фрагменты для нескольких рабо-</t>
  </si>
  <si>
    <t>декарбонизацией  у  нас  все в порядке (займемся</t>
  </si>
  <si>
    <t>эксплуатации  интенсивность  взрыхляющей промывки корректируется</t>
  </si>
  <si>
    <t>во времени года в соответствии с изменением температуры  промыв-</t>
  </si>
  <si>
    <t>ной воды.</t>
  </si>
  <si>
    <t>элементом водоприготовительной установки.  От его работы зависит</t>
  </si>
  <si>
    <t>загрязненность  ионитов в предвключенном и даже в основном Н-ка-</t>
  </si>
  <si>
    <t>тионитовом фильтре первой ступени, а порой и в последующих филь-</t>
  </si>
  <si>
    <t>трах. "Проскок" взвешенных веществ после мехфильтра определяется</t>
  </si>
  <si>
    <t>вымыванием этих веществ из нижних слоев или, иначе говоря, оста-</t>
  </si>
  <si>
    <t>точной загрязненностью материала фильтра. При взрыхлении фильтра</t>
  </si>
  <si>
    <t>материал не только отмывается от загрязнений, но и перемешивает-</t>
  </si>
  <si>
    <t>ся,  создавая более или менее равномерную загрязненность по всем</t>
  </si>
  <si>
    <t>слоям.  Эта загрязненность и обусловливает  проскок.  Остаточная</t>
  </si>
  <si>
    <t>загрязненность,  как вы уже догадались, зависит от режима взрых-</t>
  </si>
  <si>
    <t>ления фильтра.  Некоторые наладчики  для  большей  эффективности</t>
  </si>
  <si>
    <t>очистки материала используют при взрыхлении сжатый воздух.  Отк-</t>
  </si>
  <si>
    <t>лючается мехфильтр на взрыхление "по святцам" по увеличению  пе-</t>
  </si>
  <si>
    <t>репада давления на нем или по увеличению проскока. Привалов Н.А.</t>
  </si>
  <si>
    <t>полагает,  что лучше не дожидаться этих увеличений,  а отключать</t>
  </si>
  <si>
    <t>мехфильтр  по  времени  его работы или по количеству пропущенной</t>
  </si>
  <si>
    <t>воды. Такой подход не только упрощает условия эксплуатации филь-</t>
  </si>
  <si>
    <t>тров но, что главное, уменьшает возможность загрязнения ионитов.</t>
  </si>
  <si>
    <t xml:space="preserve">     В той же книге Герзона и др. Стр.63, п. 3.1</t>
  </si>
  <si>
    <t xml:space="preserve">              Удаление растворенных газов</t>
  </si>
  <si>
    <t>же...</t>
  </si>
  <si>
    <t>рует с тем, что имело место на Астраханской ТЭЦ-2.</t>
  </si>
  <si>
    <t xml:space="preserve">             Осветлители</t>
  </si>
  <si>
    <t xml:space="preserve">     В той же книге Герзона и др. Стр.9, п. 1.2</t>
  </si>
  <si>
    <t xml:space="preserve">              Известкование воды</t>
  </si>
  <si>
    <t xml:space="preserve">         ----------------------------------</t>
  </si>
  <si>
    <t xml:space="preserve"> Диаметр, мм</t>
  </si>
  <si>
    <t xml:space="preserve"> Площадь фильтрации, м2</t>
  </si>
  <si>
    <t xml:space="preserve"> Фильтрующий материал</t>
  </si>
  <si>
    <t xml:space="preserve"> Высота загрузки, м</t>
  </si>
  <si>
    <t xml:space="preserve"> Объем загрузки, м3</t>
  </si>
  <si>
    <t>Типы ионитных фильтров - вертикальные параллельноточные.</t>
  </si>
  <si>
    <t xml:space="preserve">           ОСНОВНЫЕ ОСОБЕННОСТИ ФИЛЬТРОЦИКЛОВ</t>
  </si>
  <si>
    <t xml:space="preserve">     Весь фильтроцикл цепочки можно условно разделить на следую-</t>
  </si>
  <si>
    <t>щие основные этапы: начало фильтроцикла, основная часть фильтро-</t>
  </si>
  <si>
    <t>цикла и окончание фильтроцикла. Качество работы фильтров на всех</t>
  </si>
  <si>
    <t>опять же,  нюансы.  Для тех, кто захочет заниматься ионированием</t>
  </si>
  <si>
    <t>воды углубленно,  эти нюансы будут нужны.  Таких нюансов у  меня</t>
  </si>
  <si>
    <t>установки,  как и сочинение стихов, дело индивидуальное. Вообще,</t>
  </si>
  <si>
    <t>наладчик действует больше по обстоятельствам,  чем по  рецептам.</t>
  </si>
  <si>
    <t>Но  базовые положения знать не мешает.  Прежде чем отважиться на</t>
  </si>
  <si>
    <t>наладку,  вы прочтете несколько технических отчетов  на  близкую</t>
  </si>
  <si>
    <t>тему и многое станет ясным и уже не страшным. Там, в отчетах, вы</t>
  </si>
  <si>
    <t>увидите,  что для определения зависимости  обменной  емкости  от</t>
  </si>
  <si>
    <t>расхода  реагента  надо  провести не менее трех опытов при одном</t>
  </si>
  <si>
    <t>режиме. Даже в лабораторных испытаниях это условие является обя-</t>
  </si>
  <si>
    <t>зательным.  В  чем тут дело?  Согласно материальному балансу,  в</t>
  </si>
  <si>
    <t>среднем при регенерациях фильтров вытесняется столько же  ионов,</t>
  </si>
  <si>
    <t>сколько их поглощается за фильтроцикл. Это относится, скажем для</t>
  </si>
  <si>
    <t>Н-фильтра,  как к катионам жесткости,  так и к катионам  натрия.</t>
  </si>
  <si>
    <t>Если  вы  выдержали режим "по струнке",  то именно этот баланс и</t>
  </si>
  <si>
    <t>должен установиться за несколько  регенераций  и  фильтроциклов.</t>
  </si>
  <si>
    <t>Однако затем эти анионы не только перестают поглощаться,  но вы-</t>
  </si>
  <si>
    <t>тесняются и те,  что ранее поглотились. Так что в целом углекис-</t>
  </si>
  <si>
    <t>лота тоже обычно проходит транзитом,  если принимать во внимание</t>
  </si>
  <si>
    <t>весь фильтроцикл цепочки.</t>
  </si>
  <si>
    <t xml:space="preserve">     Hо тут еще вступает в силу упомянутый выше  "проскок"  нат-</t>
  </si>
  <si>
    <t>рия, создающий новый "противоион". Если, например, HCl обменива-</t>
  </si>
  <si>
    <t>ется по схеме: HCl+R-OH=HOH+R-Cl с образованием воды, то проскок</t>
  </si>
  <si>
    <t>натрия в      аналогичной      ситуации      создает     щелочь:</t>
  </si>
  <si>
    <t>NaCl+R-OH=NaOH+R-Cl. Этот возникший в паре с ионом натрия ион ОH</t>
  </si>
  <si>
    <t>и есть в данном случае так называемый противоион. Он конкурирует</t>
  </si>
  <si>
    <t>с анионами сильных кислот и вытесняет  эти  недорегенерированные</t>
  </si>
  <si>
    <t>анионы  из нижних слоев анионита,  создавая еще один "проскок" -</t>
  </si>
  <si>
    <t>по анионам. Он - противоион - мешает нормальному ионному обмену,</t>
  </si>
  <si>
    <t>и не только ухудшает качество анионируемой воды, но и из-за сок-</t>
  </si>
  <si>
    <t>ращения по этой же причине фильтроциклов сокращает обменную  ем-</t>
  </si>
  <si>
    <t>кость ионитов,  что приводит к последующему увеличению удельного</t>
  </si>
  <si>
    <t>расхода регенерирующих реагентов. Все то же, относительно "прос-</t>
  </si>
  <si>
    <t>коков"  и "противоинов",  справедливо и применительно к фильтрам</t>
  </si>
  <si>
    <t>второй ступени.  Поэтому я далее не буду повторяться,  а напомню</t>
  </si>
  <si>
    <t>основные особенности ионитной части приготовления воды.</t>
  </si>
  <si>
    <t xml:space="preserve">     Первая ступень  H-катионирования  это  обычно двухкорпусный</t>
  </si>
  <si>
    <t>(предвключенный плюс основной) фильтр.  Основной фильтр загружа-</t>
  </si>
  <si>
    <t>ется сильнокислотным катионитом (обычно КУ-2),  а предвключенный</t>
  </si>
  <si>
    <t>тоже сильнокислотным или же другим. У нас он нередко загружается</t>
  </si>
  <si>
    <t>среднекислотным катионитом сульфоуглем. Среднекислотный он пото-</t>
  </si>
  <si>
    <t>му,  что  при обработке угля серной кислотой в нем образуются не</t>
  </si>
  <si>
    <t>только сильнокислотные группы, но и группы слабой кислоты, имею-</t>
  </si>
  <si>
    <t>щую слабую склонность отпускать от себя ионы H.</t>
  </si>
  <si>
    <t xml:space="preserve">    За H-катионитовым фильтром 1-й ступени идет, обычно, аниони-</t>
  </si>
  <si>
    <t>товый  фильтр  1-й ступени.  Затем обычно декарбонизатор,  затем</t>
  </si>
  <si>
    <t>фильтры второй ступени - сильнокислотный катионитовый и  сильно-</t>
  </si>
  <si>
    <t>основный анионитовый фильтры (обычно КУ-2 и АВ-17).  После этого</t>
  </si>
  <si>
    <t>еще может быть третья ступень ионирования  -  фильтр  смешанного</t>
  </si>
  <si>
    <t>щении в фильтроцикле анионит можно отрегенерировать почти стехи-</t>
  </si>
  <si>
    <t>ометрически &lt;&lt;с  удельным  расходом  один г-экв/г-экв&gt;&gt;.  Однако</t>
  </si>
  <si>
    <t>"проскок" анионов (хлоридов) в фильтроцикле начинает  возрастать</t>
  </si>
  <si>
    <t>задолго до полного истощения, поэтому добиться более полного ис-</t>
  </si>
  <si>
    <t>тощения АН-31 можно только за счет  дополнительной  нагрузки  по</t>
  </si>
  <si>
    <t>хлоридам на  высокоосновной анионит второй ступени обессоливания</t>
  </si>
  <si>
    <t>воды.</t>
  </si>
  <si>
    <t xml:space="preserve">     Отмечено также,  что емкость АН-31 по сульфатам больше, чем</t>
  </si>
  <si>
    <t>по хлоридам. Это происходит потому, что часть сульфатов поглоща-</t>
  </si>
  <si>
    <t xml:space="preserve">     Характерной особенностью АН-31 является его  способность  к</t>
  </si>
  <si>
    <t>поглощению солей и, особенно, щелочи по неионообменному механиз-</t>
  </si>
  <si>
    <t>му. В эксплуатации это свойство может проявиться в необходимости</t>
  </si>
  <si>
    <t>длительной отмывки ионита после регенерации.  Длительной отмывке</t>
  </si>
  <si>
    <t>может в частности способствовать большое содержание солей натрия</t>
  </si>
  <si>
    <t>в Н-катионированной отмывочной воде.</t>
  </si>
  <si>
    <t xml:space="preserve">               Ионирование на АВ-17</t>
  </si>
  <si>
    <t xml:space="preserve">     Для этого  анионита  отмечено резкое снижение эффективности</t>
  </si>
  <si>
    <t>удаления анионов кремнекислоты во время его регенерации при уве-</t>
  </si>
  <si>
    <t>личении скорости подачи или уменьшении температуры регенерацион-</t>
  </si>
  <si>
    <t>ного раствора.</t>
  </si>
  <si>
    <t xml:space="preserve">     Я привел здесь выдержки из моих отчетов  Х-1615  и  Х-1709.</t>
  </si>
  <si>
    <t>Часть расчетных  и  экспериментально-наладочных  материалов я не</t>
  </si>
  <si>
    <t>привел в этих выдержках с тем,  чтобы собрать эти и другие мате-</t>
  </si>
  <si>
    <t>риалы где-то в отдельном блоке и вместе с вами переосмыслить их.</t>
  </si>
  <si>
    <t xml:space="preserve">     Я допустил множество повторений,  но,  думаю,  в этом  есть</t>
  </si>
  <si>
    <t xml:space="preserve">                Механические фильтры</t>
  </si>
  <si>
    <t>ние водоподготовительным оборудованием и установками. Энергоато-</t>
  </si>
  <si>
    <t xml:space="preserve">            -------------------------------------</t>
  </si>
  <si>
    <t xml:space="preserve">     После осветлителей  остаточное содержание взвеси в коагули-</t>
  </si>
  <si>
    <t>рованной воде обычно составляет не менее 10-20 мг/л.  Более глу-</t>
  </si>
  <si>
    <r>
      <t>ми  являются увеличение проскока хлоридов в фильтрат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при пос-</t>
    </r>
  </si>
  <si>
    <r>
      <t>лотности фильтрата 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&lt;&lt;вследствие проскока в фильтрат соедине-</t>
    </r>
  </si>
  <si>
    <r>
      <t>товые - по схеме 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-Н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-Нп,  анионитовые - по схеме 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-А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. Данные</t>
    </r>
  </si>
  <si>
    <r>
      <t>Qф,м</t>
    </r>
    <r>
      <rPr>
        <vertAlign val="superscript"/>
        <sz val="12"/>
        <color indexed="8"/>
        <rFont val="Courier"/>
        <family val="3"/>
      </rPr>
      <t>3</t>
    </r>
  </si>
  <si>
    <r>
      <t>прямые затраты обессоленной воды - 350 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 xml:space="preserve"> за  один  фильтроцикл;</t>
    </r>
  </si>
  <si>
    <r>
      <t>ионитов по рабочей схеме - 700 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 xml:space="preserve"> за один фильтроцикл  &lt;&lt;включая</t>
    </r>
  </si>
  <si>
    <t>(согласно отчету ДонОРГРЭС арх.N Х-1615)</t>
  </si>
  <si>
    <r>
      <t>где q  -  расход кислоты на регенерацию в 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;  Em - макси-</t>
    </r>
  </si>
  <si>
    <r>
      <t>мальная обменная емкость КУ-2 в 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.</t>
    </r>
  </si>
  <si>
    <t>aNa~, относящихся в этом случае ко всему фильтру. При этом полу-</t>
  </si>
  <si>
    <t xml:space="preserve">ченный удельный расход кислоты надо умножить примерно на 0.95, а </t>
  </si>
  <si>
    <t>значение "проскока" натрия умножить примерно на 1.5. Если фильтр</t>
  </si>
  <si>
    <t>чество  реагента.  Поправки  на факторы,  связанные с действиями</t>
  </si>
  <si>
    <t>персонала,  учитываются в задаче Перерасход. Исходно-номинальные</t>
  </si>
  <si>
    <t>характеристики  строятся для конкретного оборудования конкретной</t>
  </si>
  <si>
    <t>первом этапе регенерации и 3.0%  на втором.  Сравнение  одно-  и</t>
  </si>
  <si>
    <t>двуступенчатых  регенераций показало,  что их эффективность при-</t>
  </si>
  <si>
    <t>мерно одинакова &lt;&lt;для вытеснения Na разбавление серной  кислоты,</t>
  </si>
  <si>
    <t>напротив, положительный момент из-за увеличения степени диссоци-</t>
  </si>
  <si>
    <t>ации серной кислоты при ее разбавлении и из-за увеличения време-</t>
  </si>
  <si>
    <t>ни  контакта  регенерирующего раствора с ионитом - дольше длится</t>
  </si>
  <si>
    <t>сячами людей как у нас, так и за рубежом. Всегда не вредно взять</t>
  </si>
  <si>
    <t>что-то готовое.</t>
  </si>
  <si>
    <t xml:space="preserve">     Первая задача  -  это Hорматив.  Сюда входит установление и</t>
  </si>
  <si>
    <t>документирование нормативных характеристик работы оборудования и</t>
  </si>
  <si>
    <t>материалов в виде графиков и таблиц.  Для нас это те же обменные</t>
  </si>
  <si>
    <t>емкости, качество полученной воды и удельные расходы при отсутс-</t>
  </si>
  <si>
    <t>твии нарушений.  Этот норматив служит для эксплуатационного пер-</t>
  </si>
  <si>
    <t>сонала ориентиром относительно того, что должно быть и чего сле-</t>
  </si>
  <si>
    <t>дует  достичь.  Один из ключевых моментов здесь установление ис-</t>
  </si>
  <si>
    <t>ходно-номинальных и номинальных характеристик.  Первые  строятся</t>
  </si>
  <si>
    <t>лонение от них.  Причем, в Нормативе учитываются только поправки</t>
  </si>
  <si>
    <t>личение его температуры. Hо уменьшение первого фактора &lt;&lt;в лабо-</t>
  </si>
  <si>
    <t>раторных!  условиях&gt;&gt; и увеличение второго резко улучшает удале-</t>
  </si>
  <si>
    <t>ние кремнекислых соединений, а следовательно уменьшает "проскок"</t>
  </si>
  <si>
    <t>кремнекислоты в последующих после регенерации фильтроциклах.</t>
  </si>
  <si>
    <t xml:space="preserve">     Эти различия в обмене кремнекислоты и хлор-иона объясняются</t>
  </si>
  <si>
    <t>тем обстоятельством,  что процесс удаления кремнекислых соедине-</t>
  </si>
  <si>
    <t>ний является гораздо более неравновесным,  чем процесс  удаления</t>
  </si>
  <si>
    <t>хлоридов. Поэтому замедление регенерации и увеличение температу-</t>
  </si>
  <si>
    <t>ры регенерирующего раствора "улучшает" процесс вытеснения из ио-</t>
  </si>
  <si>
    <t xml:space="preserve">     Негативное влияние  содержания  натрия  в Н-катионированной</t>
  </si>
  <si>
    <t>нередко проявляется и при отмывке  АН-31  после  регенерации.  В</t>
  </si>
  <si>
    <t>случае,  когда это содержание велико (особенно это случается при</t>
  </si>
  <si>
    <t>подключении недоотмытого после регенерации Н-фильтра),  происхо-</t>
  </si>
  <si>
    <t>дит длительная отмывка АН-31 по хлоридам.  Возможна также в этом</t>
  </si>
  <si>
    <t>случае и длительная отмывка АН-31  по  щелочности,  связанная  с</t>
  </si>
  <si>
    <t>тем, что свежеотрегенерированный (и особенно новый) анионит спо-</t>
  </si>
  <si>
    <t>собен к частичному обмену ОН-ионов на другие ионы и после  нейт-</t>
  </si>
  <si>
    <t>рализации кислотности отмывочной Н-катионированной воды.</t>
  </si>
  <si>
    <t xml:space="preserve">     &lt;&lt;Hапомню, что это общие для всей цепочки стадии - фильтро-</t>
  </si>
  <si>
    <t>цикл,  регенерация, отмывка. Когда на отмывку АH-31 подключается</t>
  </si>
  <si>
    <t xml:space="preserve">     Теоретическая глубина умягчения воды известкованием опреде-</t>
  </si>
  <si>
    <t>ляется растворимостью карбоната кальция и  гидроокиси  магния  и</t>
  </si>
  <si>
    <t>добиться  получения  жесткости  известкованной   воды   ниже   1</t>
  </si>
  <si>
    <t>мг-экв/л.</t>
  </si>
  <si>
    <t xml:space="preserve">     Происходящая при коагуляции в условиях  известкования  воды</t>
  </si>
  <si>
    <t>реакция записывается таким образом:</t>
  </si>
  <si>
    <t xml:space="preserve">  Если концентрация  катионов кальция больше концентрации бикар-</t>
  </si>
  <si>
    <t>бонатных ионов для определения дозы извести используется следую-</t>
  </si>
  <si>
    <t>щая формула:</t>
  </si>
  <si>
    <t>где Cco2,  Chco3  - концентрация в обрабатываемой воде свободной</t>
  </si>
  <si>
    <t>углекислоты и бикарбонатных ионов,  мг/л;  Dk - доза коагулянта,</t>
  </si>
  <si>
    <t>мг/л; e - эквивалентный вес активного вещества в коагулянте (для</t>
  </si>
  <si>
    <t>вести.</t>
  </si>
  <si>
    <t xml:space="preserve">  Если концентрация  катионов кальция меньше концентрации бикар-</t>
  </si>
  <si>
    <t xml:space="preserve">      Di=28*(Cco2/22+2*Chco3/61-Cca/20+Dk/e+1)*100/Ci,</t>
  </si>
  <si>
    <t>где Cca - концентрация катионов кальция, мг/л.</t>
  </si>
  <si>
    <t xml:space="preserve">     Доза вводимого коагулянта определяется экспериментально для</t>
  </si>
  <si>
    <t>каждого водоисточника и обычно составляет 0.25-0.75 мг-экв/л.</t>
  </si>
  <si>
    <t xml:space="preserve">     Температуру ивесткуемой воды рекомендуется принимать в пре-</t>
  </si>
  <si>
    <t>делах  30-40  оС,  причем во избежание конвекционных токов воды,</t>
  </si>
  <si>
    <t>взмучивания слоя осадка и выноса его  температурный  градиент  в</t>
  </si>
  <si>
    <t>различных участках не должен превышать 1 оС.</t>
  </si>
  <si>
    <t xml:space="preserve">     Hа протекание процесса известкования сказывается также уро-</t>
  </si>
  <si>
    <t>вень шламового фильтра в осветлителе,  который обеспечивает нуж-</t>
  </si>
  <si>
    <t>ное количество твердой фазы (шлама) и продолжительность контакта</t>
  </si>
  <si>
    <t>с ним обрабатываемой воды.</t>
  </si>
  <si>
    <t xml:space="preserve">     Эффективность процесса оценивается по качеству известкован-</t>
  </si>
  <si>
    <t>ной  воды (прозрачности,  щелочности,  жесткости,  окисляемости,</t>
  </si>
  <si>
    <t>концентрации кремниевой кислоты).</t>
  </si>
  <si>
    <t xml:space="preserve">     Осветлители, в  которых  производится  реагентная обработка</t>
  </si>
  <si>
    <t>воды и ее осветление до остаточной концентрации  взвешенных  ве-</t>
  </si>
  <si>
    <t>ществ на уровне 10-20 мг/л, являются основным элементом техноло-</t>
  </si>
  <si>
    <t>гической схемы предварительной очистки.</t>
  </si>
  <si>
    <t xml:space="preserve">     При обработке эксплуатационных данных выяснилось,  что  об-</t>
  </si>
  <si>
    <t>низмам) ухудшаются.  Для АН-31 где-то в технической литературе я</t>
  </si>
  <si>
    <t>водством Л.С.Фошко  проводились  многочисленные опыты по восста-</t>
  </si>
  <si>
    <t>новлению обменных свойств ионитов. Не помню, чтобы при этом были</t>
  </si>
  <si>
    <t>получены результаты,  существенные  для практических приложений.</t>
  </si>
  <si>
    <t>Но по отчетам ДонОРГРЭС можно посмотреть информацию на этот счет.</t>
  </si>
  <si>
    <t xml:space="preserve">     Начало фильтроцикла - это  продолжение  регенерации  нижних</t>
  </si>
  <si>
    <t>слоев за счет противоиона,  поступающего из более чистых верхних</t>
  </si>
  <si>
    <t>слоев.  Когда относительный "проскок"  ("проскок",  деленный  на</t>
  </si>
  <si>
    <t>концентрацию противоиона) проходит минимум,  начинается выходная</t>
  </si>
  <si>
    <t>кривая истощения фильтра,  где "проскок" уже идет не за счет вы-</t>
  </si>
  <si>
    <t>теснения  иона из нижних слоев,  а за счет истощения фильтра.  В</t>
  </si>
  <si>
    <r>
      <t>анионам сильных кислот. А кремниевая кислота H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SiO</t>
    </r>
    <r>
      <rPr>
        <vertAlign val="subscript"/>
        <sz val="12"/>
        <rFont val="Courier"/>
        <family val="3"/>
      </rPr>
      <t>3</t>
    </r>
    <r>
      <rPr>
        <sz val="12"/>
        <rFont val="Courier"/>
        <family val="0"/>
      </rPr>
      <t xml:space="preserve"> идет транзи-</t>
    </r>
  </si>
  <si>
    <r>
      <t>тоянной кислотности фильтрата 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и одновременном увеличении кис-</t>
    </r>
  </si>
  <si>
    <t>будет показано в следующем подразделе.</t>
  </si>
  <si>
    <r>
      <t>ется из Н-катионированной воды в виде одновалентного иона HSO</t>
    </r>
    <r>
      <rPr>
        <vertAlign val="subscript"/>
        <sz val="12"/>
        <rFont val="Courier"/>
        <family val="3"/>
      </rPr>
      <t>4</t>
    </r>
    <r>
      <rPr>
        <vertAlign val="superscript"/>
        <sz val="12"/>
        <rFont val="Courier"/>
        <family val="3"/>
      </rPr>
      <t>-</t>
    </r>
    <r>
      <rPr>
        <sz val="12"/>
        <rFont val="Courier"/>
        <family val="0"/>
      </rPr>
      <t>.</t>
    </r>
  </si>
  <si>
    <t xml:space="preserve">     Мне нравится  идея  Л.С. Фошко (или его математиков?) пере-</t>
  </si>
  <si>
    <t>тыкать    пальцем  по  графикам  или таблицам.  Есть стандартные</t>
  </si>
  <si>
    <r>
      <t>"проскок" натрия после H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на уровне Cna.</t>
    </r>
  </si>
  <si>
    <t>для стандартных условий,  вторые вводятся через поправки на отк-</t>
  </si>
  <si>
    <t>нокислым железом&gt;&gt; удаление органических веществ (в данном  слу-</t>
  </si>
  <si>
    <t>чае гуматов Na или Ca) менее значительно.</t>
  </si>
  <si>
    <t xml:space="preserve">     В случае образования при известковании  чрезмерно  тяжелого</t>
  </si>
  <si>
    <t>кристаллического шлама,  не  подымающегося до нижнего ряда окон,</t>
  </si>
  <si>
    <t>необходимо уменьшить скорость подвода воды через сопла с 1.75 до</t>
  </si>
  <si>
    <t>1.25 м/сек,  увеличить  дозы  извести и коагулянта &lt;&lt;Прим.  ред.</t>
  </si>
  <si>
    <t>"Эти меры излишни. Нужно просто снизить расположение шламоприем-</t>
  </si>
  <si>
    <t>ных окон до необходимого уровня,  остановив осветлитель". Тем не</t>
  </si>
  <si>
    <t>менее,  такая проблема тяжелого шлама есть и остается  для  дон-</t>
  </si>
  <si>
    <t>басских вод.  При легком шламе приведенные рекомендации повторя-</t>
  </si>
  <si>
    <t>ются с точностью до наоборот.&gt;&gt;</t>
  </si>
  <si>
    <t xml:space="preserve">     Важнейшими условиями  нормальной  обработки  воды по методу</t>
  </si>
  <si>
    <t>осаждения являются:</t>
  </si>
  <si>
    <t xml:space="preserve">     а) обеспечение  постоянной  температуры обрабатываемой воды</t>
  </si>
  <si>
    <t>(+-1 оС);</t>
  </si>
  <si>
    <t xml:space="preserve">     б) обеспечение  постоянной нагрузки осветлителя;  изменение</t>
  </si>
  <si>
    <t xml:space="preserve">     в) недопущение попадания воздуха в осветлитель;</t>
  </si>
  <si>
    <t xml:space="preserve">     г) соблюдение заданного режима обработки и в том числе  ве-</t>
  </si>
  <si>
    <t>личины рН,  щелочности по фенолфталеину и метилоранжу, постоянс-</t>
  </si>
  <si>
    <t>тва концентрации растворов и точное дозирование их.</t>
  </si>
  <si>
    <t xml:space="preserve">            Иониты</t>
  </si>
  <si>
    <t xml:space="preserve">          Справочник химика-энергетика</t>
  </si>
  <si>
    <t xml:space="preserve">        ---------------------------------------</t>
  </si>
  <si>
    <t>используется в цепочке - "новый" или "старый" (значения электро-</t>
  </si>
  <si>
    <t>проводности берутся средними за анионитовый фильтроцикл.</t>
  </si>
  <si>
    <t xml:space="preserve">     Минимально возможный  удельный  расход щелочи составляет 45</t>
  </si>
  <si>
    <t>г/г-экв. Такой или близкий расход отмечался для относительно но-</t>
  </si>
  <si>
    <t>вого материала  АН-31  как по эксплуатационным данным,  так и по</t>
  </si>
  <si>
    <t>результатам наладочных работ. Однако при использовании "старого"</t>
  </si>
  <si>
    <t>АН-31 и  в  особенности  при сопутствующем увеличении "проскока"</t>
  </si>
  <si>
    <t>натрия до 0.35 и более мг-экв/кг удельные расходы  щелочи  могут</t>
  </si>
  <si>
    <t>повышаться до 80 и даже более г/г-экв. Таким образом, технологи-</t>
  </si>
  <si>
    <t>ческими возможностям существующей схемы обессоливания  соответс-</t>
  </si>
  <si>
    <t>твуют удельный  расход  щелочи от 45 до 80 г/г-экв в зависимости</t>
  </si>
  <si>
    <t>от качества используемых анионитов.</t>
  </si>
  <si>
    <t xml:space="preserve">     В заключение можно отметить, что полного согласования между</t>
  </si>
  <si>
    <t>эксплуатационными данными о работе фильтров обессоливающей уста-</t>
  </si>
  <si>
    <t>новки с одной стороны и лабораторными испытаниями и результатами</t>
  </si>
  <si>
    <t>водоподготовке котельных установок на стр. 24 сообщает, что пол-</t>
  </si>
  <si>
    <t>раторных условиях мы переводили КУ-2 в  натриевую  форму  8%-ным</t>
  </si>
  <si>
    <t>раствором NaCl,  затем определяли полную или максимальную обмен-</t>
  </si>
  <si>
    <t>тации обменные свойства ионитов так или иначе (по  разным  меха-</t>
  </si>
  <si>
    <t xml:space="preserve">     О дефектах,  проявляющихся при регенерации и фильтроциклах.</t>
  </si>
  <si>
    <t>Нормальные  выходные  кривые  регенерации  или истощения фильтра</t>
  </si>
  <si>
    <t>привлечены лаборатория, математики, инженеры, техники. Результа-</t>
  </si>
  <si>
    <t>ты теоретических обобщений отражены в книге "Исследования по во-</t>
  </si>
  <si>
    <t>доподготовке, топливу и маслам". Hа основе разработанной методи-</t>
  </si>
  <si>
    <t>зависимости от качества (старения) материала и прочих  факторов,</t>
  </si>
  <si>
    <t>минимум относительного "проскока" может приходиться как на конец</t>
  </si>
  <si>
    <t>фильтроцикла,  так и на его начало. Однако в любом случае кривая</t>
  </si>
  <si>
    <t>истощения фильтра имеет многослойный вид. Сначала вытесняются из</t>
  </si>
  <si>
    <t>фильтра одновалентные ионы,  затем нарастает концентрация много-</t>
  </si>
  <si>
    <t>валентных ионов,  которые поглощаются лучше одновалентных.  Так,</t>
  </si>
  <si>
    <t>на Н-фильтре будут сначала вытесняться катионы натрия и лишь за-</t>
  </si>
  <si>
    <t>тем - катионы жесткости.  По этой причине предвключенный фильтр,</t>
  </si>
  <si>
    <t>загруженный КУ-2,  в момент отключения на регенерацию спаренного</t>
  </si>
  <si>
    <t>фильтра оказывается в жесткостной форме, а вытесненный из предв-</t>
  </si>
  <si>
    <t>ключенного фильтра натрий переходит в основной фильтр.</t>
  </si>
  <si>
    <t>тры осуществлялся сверху вниз.  Катионитовые и анионитовые филь-</t>
  </si>
  <si>
    <t>тры регенерировались по схемам совместных регенераций:  катиони-</t>
  </si>
  <si>
    <t>об обменных емкостях, указанные ниже, относятся к проектным объ-</t>
  </si>
  <si>
    <t>емам загрузок и относительно новым  материалам  (в  основном  со</t>
  </si>
  <si>
    <t>сроком использования не более полугода).</t>
  </si>
  <si>
    <t xml:space="preserve">          Результаты регенераций катионитовых фильтров</t>
  </si>
  <si>
    <t xml:space="preserve">     К наиболее существенным факторам, воздействующим на полноту</t>
  </si>
  <si>
    <t>регенераций (степень восстановления обменных емкостей) ионитовых</t>
  </si>
  <si>
    <t>фильтров обычно относят концентрацию реагента и его расход.  По-</t>
  </si>
  <si>
    <t>вышение концентрации  регенерирующего  раствора  серной  кислоты</t>
  </si>
  <si>
    <t>способствует более  полному вытеснению катионов жесткости из ио-</t>
  </si>
  <si>
    <t>нита, но вместе с тем может одновременно способствовать и загип-</t>
  </si>
  <si>
    <t>совыванию ионита  вследствие  выпадения  гипса  из пересыщенного</t>
  </si>
  <si>
    <t>раствора сульфата кальция,  образующегося в результате регенера-</t>
  </si>
  <si>
    <r>
      <t xml:space="preserve">     </t>
    </r>
    <r>
      <rPr>
        <sz val="12"/>
        <color indexed="12"/>
        <rFont val="Courier"/>
        <family val="1"/>
      </rPr>
      <t>Еще раз о наладке и фильтроциклах.</t>
    </r>
    <r>
      <rPr>
        <sz val="12"/>
        <rFont val="Courier"/>
        <family val="0"/>
      </rPr>
      <t xml:space="preserve">  Наладка  обессоливающей</t>
    </r>
  </si>
  <si>
    <r>
      <t>лощаться на анионите и в форме SO</t>
    </r>
    <r>
      <rPr>
        <vertAlign val="subscript"/>
        <sz val="12"/>
        <rFont val="Courier"/>
        <family val="3"/>
      </rPr>
      <t>4</t>
    </r>
    <r>
      <rPr>
        <vertAlign val="superscript"/>
        <sz val="12"/>
        <rFont val="Courier"/>
        <family val="3"/>
      </rPr>
      <t>--</t>
    </r>
    <r>
      <rPr>
        <sz val="12"/>
        <rFont val="Courier"/>
        <family val="0"/>
      </rPr>
      <t xml:space="preserve"> и в форме HSO</t>
    </r>
    <r>
      <rPr>
        <vertAlign val="subscript"/>
        <sz val="12"/>
        <rFont val="Courier"/>
        <family val="3"/>
      </rPr>
      <t>4</t>
    </r>
    <r>
      <rPr>
        <vertAlign val="superscript"/>
        <sz val="12"/>
        <rFont val="Courier"/>
        <family val="3"/>
      </rPr>
      <t>-</t>
    </r>
    <r>
      <rPr>
        <sz val="12"/>
        <rFont val="Courier"/>
        <family val="0"/>
      </rPr>
      <t>. Но в  целом</t>
    </r>
  </si>
  <si>
    <t>на внешние факторы,  не поддающиеся управлению со стороны персо-</t>
  </si>
  <si>
    <t>нала - например,  температура наружного воздуха или, скажем, ка-</t>
  </si>
  <si>
    <t>использовании  в  предвключенном  фильтре как сульфоугля,  так и</t>
  </si>
  <si>
    <t>КУ-2, что вы можете иметь ввиду. Кроме того, сульфоуголь, по на-</t>
  </si>
  <si>
    <t>шим расчетам на Курской ТЭЦ-1,  обходился не дешевле,  а дороже,</t>
  </si>
  <si>
    <t>чем КУ-2,  так как его надо было менять или  восполнять  гораздо</t>
  </si>
  <si>
    <t>чаще, чем КУ-2.</t>
  </si>
  <si>
    <t xml:space="preserve">     Аналогичным образом, мы обращаем внимание на то, что "прос-</t>
  </si>
  <si>
    <t>кок"  натрия пропорционален,  при прочих равных условиях,  сумме</t>
  </si>
  <si>
    <t xml:space="preserve">     Обратите внимание! Графики можно перемещать посредст-</t>
  </si>
  <si>
    <t>вом мышки, изменять их размеры и т.п.</t>
  </si>
  <si>
    <t>регенерация серной кислотой&gt;&gt;.  Этот результат возможно связан с</t>
  </si>
  <si>
    <t>особенностью состава обрабатываемой воды,  содержащей до 80% ио-</t>
  </si>
  <si>
    <t>нов жесткости от общего количества катионов.</t>
  </si>
  <si>
    <t>г/г-экв и D - расходом кислоты на регенерацию цепочки в кг в пе-</t>
  </si>
  <si>
    <t>ресчете на 100%-й продукт. dk1 - при регенерации после окончания</t>
  </si>
  <si>
    <t>фильтроцикла   (обычный режим); dk2 - после перевода КУ-2 в нат-</t>
  </si>
  <si>
    <t>риевую форму. E1 и E2 - соответствующие емкости в г-экв.</t>
  </si>
  <si>
    <t>D</t>
  </si>
  <si>
    <t>dk1</t>
  </si>
  <si>
    <t>dk2</t>
  </si>
  <si>
    <t>E1</t>
  </si>
  <si>
    <t>E2</t>
  </si>
  <si>
    <t xml:space="preserve">     На рисунках  показаны  обменные  емкости  катионитов при их</t>
  </si>
  <si>
    <t>загрузке согласно проекту и удельные расходы серной кислоты.  Из</t>
  </si>
  <si>
    <t>рисунков  видно,  что удельные расходы уменьшаются с уменьшением</t>
  </si>
  <si>
    <t>абсолютного расхода серной кислоты на одну  регенерацию.  Однако</t>
  </si>
  <si>
    <t>одновременно  с уменьшением удельного расхода возрастает проскок</t>
  </si>
  <si>
    <t>натрия после катионитовых фильтров и при  некоторой  минимальной</t>
  </si>
  <si>
    <t>критической  величине абсолютного расхода цепочка после ее реге-</t>
  </si>
  <si>
    <t>нерации может оказаться неработоспособной.</t>
  </si>
  <si>
    <t xml:space="preserve">     Эта критическая точка,  найденная по экспериментальным дан-</t>
  </si>
  <si>
    <t>ным, показана на рисунке  пунктирной  линией.  Ей  соответствует</t>
  </si>
  <si>
    <t>расход 100%-ной серной кислоты 1100 кг на одну регенерацию. Сни-</t>
  </si>
  <si>
    <t>жение расхода реагента на регенерацию сопровождается также  уве-</t>
  </si>
  <si>
    <t>личением расхода обессоленной воды на собственные нужды ХВО, что</t>
  </si>
  <si>
    <t xml:space="preserve">     Часть регенераций катионитовых фильтров серной кислотой бы-</t>
  </si>
  <si>
    <t>ла проведена после их предварительного перевода в натриевую фор-</t>
  </si>
  <si>
    <t>му с помощью пропуска через катиониты 8%-ного раствора NaCl.  Из</t>
  </si>
  <si>
    <t>рисунков видно, что обменные емкости катионитовых фильтров после</t>
  </si>
  <si>
    <t>их регенерации  в натриевой форме возрастают почти в полтора ра-</t>
  </si>
  <si>
    <t>за, однако при  этом  соответственно  возрастает  и  минимальный</t>
  </si>
  <si>
    <t>(критический) расход кислоты на одну регенерацию. Пунктирные ли-</t>
  </si>
  <si>
    <t>нии, относящиеся к натриевой форме регенерируемого катионита со-</t>
  </si>
  <si>
    <t>ответствует указанному минимальному расходу серной кислоты (2400</t>
  </si>
  <si>
    <t>кг), ниже которого работоспособность цепочки  не  обеспечивается</t>
  </si>
  <si>
    <t>из-за большого проскока натрия после катионитовых фильтров.</t>
  </si>
  <si>
    <t xml:space="preserve">           Результаты регенераций анионитовых фильтров</t>
  </si>
  <si>
    <t xml:space="preserve">     Ограничение фильтроциклов  цепочек в период испытаний,  как</t>
  </si>
  <si>
    <t>уже отмечалось,  происходило в основном из-за истощения катиони-</t>
  </si>
  <si>
    <t>товых фильтров.  Обменная  емкость анионитовых фильтров при этом</t>
  </si>
  <si>
    <t>использовалась не полностью, но удельный расход щелочи оставался</t>
  </si>
  <si>
    <t>мо,  все же  не обойтись.  Логика этого  выяснения уже, надеюсь,</t>
  </si>
  <si>
    <t>становится более или менее очевидной.  По крайней мере, примени-</t>
  </si>
  <si>
    <t>симости между расходом кислоты и количеством  вытесненных катио-</t>
  </si>
  <si>
    <t>нов как для катионов натрия,  так и для катионов жесткости. При-</t>
  </si>
  <si>
    <t>чем, как для однокорпусных, так и спаренных фильтров, и даже для</t>
  </si>
  <si>
    <r>
      <t xml:space="preserve">тельно к Н-катионитовым фильтрам.  Надо строить </t>
    </r>
    <r>
      <rPr>
        <sz val="12"/>
        <color indexed="10"/>
        <rFont val="Courier"/>
        <family val="1"/>
      </rPr>
      <t>раздельные</t>
    </r>
    <r>
      <rPr>
        <sz val="12"/>
        <rFont val="Courier"/>
        <family val="0"/>
      </rPr>
      <t xml:space="preserve"> зави-</t>
    </r>
  </si>
  <si>
    <t>де. При содержании натрия в частично обессоленной воде более 0.5</t>
  </si>
  <si>
    <r>
      <t>фильтрате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(по смешанному индикатору).  Количество пропущенной</t>
    </r>
  </si>
  <si>
    <r>
      <t>через  цепочку  воды  до  перехода 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в "кислый" режим зависит,</t>
    </r>
  </si>
  <si>
    <r>
      <t>Зависимость между Qв в 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 xml:space="preserve"> - количеством обработанной воды,</t>
    </r>
  </si>
  <si>
    <r>
      <t>при котором появляется кислотность в фильтрате после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, и dH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-</t>
    </r>
  </si>
  <si>
    <r>
      <t>dH</t>
    </r>
    <r>
      <rPr>
        <vertAlign val="subscript"/>
        <sz val="12"/>
        <rFont val="Courier"/>
        <family val="3"/>
      </rPr>
      <t>1</t>
    </r>
  </si>
  <si>
    <t>бы для себя понимать вклад и значимость качества полученной воды</t>
  </si>
  <si>
    <t>в обеспечении качества питательной воды.</t>
  </si>
  <si>
    <t>лов.  Ну а у вас, читающих этот раздел, есть возможность уяснить</t>
  </si>
  <si>
    <t>некоторые практические детали, которые не следует упускать.</t>
  </si>
  <si>
    <t>менная емкость АВ-17 по кремне- и углекислоте для "старых" анио-</t>
  </si>
  <si>
    <t>нитов существенно зависит от температуры обрабатываемой воды.</t>
  </si>
  <si>
    <t>дило, как правило, вследствие истощения обменной емкости Н-кати-</t>
  </si>
  <si>
    <t>фильтрат. При  этом  одновременно  увеличивается щелочность воды</t>
  </si>
  <si>
    <t>ловий обмена хлоридов на ион ОН в щелочной среде.</t>
  </si>
  <si>
    <t>ний соляной кислоты&gt;&gt;. Скорости нарастания "проскока" солей (вы-</t>
  </si>
  <si>
    <t>ходные кривые) при истощении фильтра характеризуют равномерность</t>
  </si>
  <si>
    <t>его истощения,  а тем самым и качество работы фильтра  &lt;&lt;речь  о</t>
  </si>
  <si>
    <t>том,  что дефекты гидравлики, чем бы они ни были вызваны, приво-</t>
  </si>
  <si>
    <t>дят к неравномерному истощению  фильтра,  а  следовательно  и  к</t>
  </si>
  <si>
    <t>преждевременному его отключению на регенерацию&gt;&gt;.</t>
  </si>
  <si>
    <t xml:space="preserve">         ОБМЕННЫЕ ЕМКОСТИ ФИЛЬТРОВ И РАСХОДЫ РЕАГЕНТОВ</t>
  </si>
  <si>
    <t xml:space="preserve">                 Общие положения</t>
  </si>
  <si>
    <t xml:space="preserve">     Многочисленными испытаниями и исследованиями,  проведенными</t>
  </si>
  <si>
    <t>в ДонОРГРЭС,  установлено,  что обменные емкости ионитовых филь-</t>
  </si>
  <si>
    <t>тров могут быть описаны приближенными, но достаточно точными для</t>
  </si>
  <si>
    <t>практических  приложений  эмпирическими  уравнениями  &lt;&lt;речь  об</t>
  </si>
  <si>
    <t>уравнениях,    полученных   под   эгидой   Л.С.   Фошко&gt;&gt;  вида:</t>
  </si>
  <si>
    <t>где E  -  обменная емкость;  Dr - расход реагента на регенерацию</t>
  </si>
  <si>
    <t>рамм по ВПУ (а такие программы есть),  то мы, наладчики, были бы</t>
  </si>
  <si>
    <t>не нужны.  Однако это не так,  и соответственно этому нам  нужен</t>
  </si>
  <si>
    <t>некий  свой специфический расчетный инструментарий.  Суть здесь,</t>
  </si>
  <si>
    <t>собственно,  в том, чтобы не зацикливаться на ловле научных блох</t>
  </si>
  <si>
    <t>и одновременно не упускать ключевые моменты приготовления воды.</t>
  </si>
  <si>
    <t>метной базы, желательно опираться на какой-то конкретный пример.</t>
  </si>
  <si>
    <t>Если  нет других предложений,  то возьмем в качестве примера во-</t>
  </si>
  <si>
    <t>фильтрующей загрузки составляет 12-25 м/ч.</t>
  </si>
  <si>
    <t>ка  взвеси  фильтрующую  загрузку следует промыть от задержанных</t>
  </si>
  <si>
    <t>газа и их барботажу через слой воды,  а также диффузии газов че-</t>
  </si>
  <si>
    <t>dk=((1.6666-3.333333*Cna)*(1.4666+0.736452*@Exp(-0.011*aNa~^-4))^9+(-0.6666+3.333333*Cna)*(1.3706+0.739482*@Exp(-0.04*aNa~^-3.2))^9)^(1/9)</t>
  </si>
  <si>
    <t>b=1400/Em*(0.9631-0.97762*aNa~^1.6+0.434345*aNa~^3.2)/1000</t>
  </si>
  <si>
    <t>Перепишем этот фрагмент:</t>
  </si>
  <si>
    <t>нее 0.2 мг-экв/кг существенно возрастает удельный расход кислоты</t>
  </si>
  <si>
    <t>dk, г/г-экв</t>
  </si>
  <si>
    <t>Cna,мг-экв/кг</t>
  </si>
  <si>
    <t>аппроксимация Cna(dk)</t>
  </si>
  <si>
    <t>аппроксимация dk(Cna)</t>
  </si>
  <si>
    <t>Следовательно минимальные удельные расходы реагентов могут  быть</t>
  </si>
  <si>
    <t>обеспечены при проскоке натрия в пределах 0.2-0.5 мг-экв/кг. Со-</t>
  </si>
  <si>
    <t>ответственно этому,  нормальный режим  водоприготовления  должен</t>
  </si>
  <si>
    <t>отвечать условию  электрической проводимости частично обессолен-</t>
  </si>
  <si>
    <t>&lt;&lt;Я специально привожу этот фрагмент,  как  пример  полезного  и</t>
  </si>
  <si>
    <t>уместного приборного контроля работы ВПУ.&gt;&gt;</t>
  </si>
  <si>
    <t xml:space="preserve">     Выход за указанные пределы указывает на то, что расход кис-</t>
  </si>
  <si>
    <t>дающее "противоион", тем больше упомянутый проскок. Это проскок,</t>
  </si>
  <si>
    <t>как и прочие проскоки,  отразится на последующих фильтрах, ухуд-</t>
  </si>
  <si>
    <t>шая качество фильтратов и увеличивая удельные расходы  реагента.</t>
  </si>
  <si>
    <t>Глубина  регенерации обусловливается количеством потраченного на</t>
  </si>
  <si>
    <t>регенерацию реагента,  его чистотой, а также качеством регенери-</t>
  </si>
  <si>
    <t>руемого материала.</t>
  </si>
  <si>
    <t xml:space="preserve">     Слабоосновной ОH-фильтр 1-й  ст  хорошо  обменивает  анионы</t>
  </si>
  <si>
    <t>сильных кислот в кислой (H-катионированной) среде, но не обмени-</t>
  </si>
  <si>
    <t>вает анионы слабой кремниевой кислоты, хотя в какой-то мере спо-</t>
  </si>
  <si>
    <t>собен обменивать анионы угольной кислоты.  "Не любит"  проскоков</t>
  </si>
  <si>
    <t>натрия в Н-катионированной воде, приводящих к появлению противо-</t>
  </si>
  <si>
    <t>уменьшает "проскок" кремнекислоты вследствие меньшего ее вымыва-</t>
  </si>
  <si>
    <t>ния из недоотрегенерированных нижних слоев ионита. Однако значи-</t>
  </si>
  <si>
    <t>тельное  снижение температуры обессоливаемой воды (на АТЭЦ-2 оно</t>
  </si>
  <si>
    <t>иногда достигало 10 и менее оС) нежелательно,  так как  холодный</t>
  </si>
  <si>
    <t>фильтр не успевает прогреваться даже специально подогретым реге-</t>
  </si>
  <si>
    <t>нерирующим раствором.  В таком случае возможны резкое увеличение</t>
  </si>
  <si>
    <t>"проскока" кремнекислоты и,  как следствие,  сокращение фильтро-</t>
  </si>
  <si>
    <t>циклов АВ-17, ограничиваемых указанным "проскоком".</t>
  </si>
  <si>
    <t xml:space="preserve">            Анионирование на анионите АН-31</t>
  </si>
  <si>
    <t xml:space="preserve">     Процессы, происходящие на этом материале при его  регенера-</t>
  </si>
  <si>
    <t>ции и фильтрации воды, резко отличаются от подобных процессов на</t>
  </si>
  <si>
    <t>ионитах АВ-17 и КУ-2 большей неравновесностью и наличием неионо-</t>
  </si>
  <si>
    <t>обменных механизмов поглощения и удаления солей. Поэтому добить-</t>
  </si>
  <si>
    <t>ся такого же более или менее  полного  математического  описания</t>
  </si>
  <si>
    <t>процессов, как для КУ-2 и АВ-17,  для анионита АН-31 не удалось.</t>
  </si>
  <si>
    <t>Однако эмпирические зависимости, полученные чисто опытным путем,</t>
  </si>
  <si>
    <t>ную емкость. При использовании нами нового  материала в набухшем</t>
  </si>
  <si>
    <r>
      <t xml:space="preserve">состоянии она составляла до  </t>
    </r>
    <r>
      <rPr>
        <sz val="12"/>
        <color indexed="12"/>
        <rFont val="Courier"/>
        <family val="1"/>
      </rPr>
      <t>2200</t>
    </r>
    <r>
      <rPr>
        <sz val="12"/>
        <rFont val="Courier"/>
        <family val="0"/>
      </rPr>
      <t xml:space="preserve"> 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.  В процессе эксплуа-</t>
    </r>
  </si>
  <si>
    <t xml:space="preserve">     Наилучшая концентрация  серной  кислоты  соответствует  (по</t>
  </si>
  <si>
    <t>данным лабораторных испытаний) такому режиму регенерации,  в ко-</t>
  </si>
  <si>
    <t>тором содержание Са-иона после регенерируемого фильтра находится</t>
  </si>
  <si>
    <t>в пределах 40-50 мг-экв/кг.  При  содержании  кальция  более  50</t>
  </si>
  <si>
    <t>мг-экв/кг возможно загипсовывание катионита. Правда, свежезагип-</t>
  </si>
  <si>
    <t>сованный КУ-2 довольно легко отмывается  взрыхляющей  водой  без</t>
  </si>
  <si>
    <t>заметного ухудшения его обменных свойств.</t>
  </si>
  <si>
    <t xml:space="preserve">              Ионирование на сульфоугле и КБ-4</t>
  </si>
  <si>
    <t xml:space="preserve">     ...Хорошо поглощают только ту часть катионов, которая равна</t>
  </si>
  <si>
    <t>щелочности обрабатываемой воды. При некоторых дополнительных ус-</t>
  </si>
  <si>
    <t>ловиях эти катиониты могут обеспечить снижение удельного расхода</t>
  </si>
  <si>
    <t>кислоты при использовании их в предвключенных фильтрах.</t>
  </si>
  <si>
    <t xml:space="preserve">              Ионирование на АН-31</t>
  </si>
  <si>
    <t xml:space="preserve">     Анионит хорошо регенерируется щелочью. При полном его исто-</t>
  </si>
  <si>
    <t xml:space="preserve">владения пакетом вам тоже пригодится. В особенности,  если иметь </t>
  </si>
  <si>
    <t>ввиду, что наш фрагмент не является единственно возможным спосо-</t>
  </si>
  <si>
    <t>бом расчета приготовления воды.</t>
  </si>
  <si>
    <t xml:space="preserve">это совсем даже не просто.  Очень может быть, что это и так. Но, </t>
  </si>
  <si>
    <t xml:space="preserve">как мне представляется,  более полезной будет все же информация, </t>
  </si>
  <si>
    <t>демонстрирующая  не сложность  этого вопроса, а его простоту.</t>
  </si>
  <si>
    <t>Введем адреса изменяемых ячеек через точку с запятой, укажем, что</t>
  </si>
  <si>
    <t xml:space="preserve">значение y должно быть минимальным,  и после команды  "Выполнить" </t>
  </si>
  <si>
    <t>получим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</si>
</sst>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sz val="8"/>
      <name val="Arial Cyr"/>
      <family val="0"/>
    </font>
    <font>
      <sz val="9"/>
      <name val="Arial Cyr"/>
      <family val="0"/>
    </font>
    <font>
      <sz val="9.5"/>
      <name val="Arial Cyr"/>
      <family val="0"/>
    </font>
    <font>
      <sz val="9.75"/>
      <name val="Arial Cyr"/>
      <family val="0"/>
    </font>
    <font>
      <sz val="12"/>
      <color indexed="12"/>
      <name val="Courier"/>
      <family val="1"/>
    </font>
    <font>
      <sz val="12"/>
      <color indexed="60"/>
      <name val="Courier"/>
      <family val="1"/>
    </font>
    <font>
      <b/>
      <sz val="12"/>
      <color indexed="60"/>
      <name val="Courier"/>
      <family val="1"/>
    </font>
    <font>
      <b/>
      <sz val="12"/>
      <color indexed="10"/>
      <name val="Courier"/>
      <family val="1"/>
    </font>
    <font>
      <sz val="12"/>
      <color indexed="10"/>
      <name val="Courier"/>
      <family val="1"/>
    </font>
    <font>
      <b/>
      <sz val="12"/>
      <name val="Courier"/>
      <family val="1"/>
    </font>
    <font>
      <vertAlign val="subscript"/>
      <sz val="12"/>
      <name val="Courier"/>
      <family val="3"/>
    </font>
    <font>
      <vertAlign val="subscript"/>
      <sz val="12"/>
      <color indexed="8"/>
      <name val="Courier"/>
      <family val="3"/>
    </font>
    <font>
      <vertAlign val="superscript"/>
      <sz val="12"/>
      <name val="Courier"/>
      <family val="3"/>
    </font>
    <font>
      <vertAlign val="superscript"/>
      <sz val="12"/>
      <color indexed="8"/>
      <name val="Courier"/>
      <family val="3"/>
    </font>
    <font>
      <vertAlign val="superscript"/>
      <sz val="12"/>
      <color indexed="10"/>
      <name val="Courier"/>
      <family val="3"/>
    </font>
    <font>
      <b/>
      <sz val="12"/>
      <color indexed="12"/>
      <name val="Courier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Лист1!$B$314:$G$314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Лист1!$B$315:$G$315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Лист1!$B$314:$G$314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Лист1!$B$316:$G$316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62064794"/>
        <c:axId val="21712235"/>
      </c:scatterChart>
      <c:valAx>
        <c:axId val="62064794"/>
        <c:scaling>
          <c:orientation val="minMax"/>
          <c:max val="160"/>
          <c:min val="9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12235"/>
        <c:crosses val="autoZero"/>
        <c:crossBetween val="midCat"/>
        <c:dispUnits/>
      </c:valAx>
      <c:valAx>
        <c:axId val="21712235"/>
        <c:scaling>
          <c:orientation val="minMax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0647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Лист1!$C$750:$T$750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Лист1!$C$751:$T$751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Лист1!$C$750:$T$750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Лист1!$C$752:$T$752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Лист1!$C$750:$T$750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Лист1!$C$753:$T$753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Лист1!$C$750:$T$750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Лист1!$C$754:$T$754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Лист1!$C$750:$T$750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Лист1!$C$755:$T$755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Лист1!$C$750:$T$750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Лист1!$C$756:$T$756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Лист1!$C$750:$T$750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Лист1!$C$757:$T$757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Лист1!$C$750:$T$750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Лист1!$C$758:$T$758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Лист1!$C$750:$T$750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Лист1!$C$759:$T$759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Лист1!$C$750:$T$750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Лист1!$C$760:$T$760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10"/>
          <c:order val="1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Лист1!$C$750:$T$750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Лист1!$C$761:$T$761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11"/>
          <c:order val="1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Лист1!$C$750:$T$750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Лист1!$C$764:$T$764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12"/>
          <c:order val="1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Лист1!$C$750:$T$750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Лист1!$C$765:$T$765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13"/>
          <c:order val="13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Лист1!$C$750:$T$750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Лист1!$C$766:$T$766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axId val="8215188"/>
        <c:axId val="6827829"/>
      </c:scatterChart>
      <c:valAx>
        <c:axId val="8215188"/>
        <c:scaling>
          <c:orientation val="minMax"/>
          <c:max val="30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827829"/>
        <c:crosses val="autoZero"/>
        <c:crossBetween val="midCat"/>
        <c:dispUnits/>
      </c:valAx>
      <c:valAx>
        <c:axId val="6827829"/>
        <c:scaling>
          <c:orientation val="minMax"/>
          <c:max val="4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215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Лист1!$B$407:$AA$407</c:f>
              <c:numCache/>
            </c:numRef>
          </c:xVal>
          <c:yVal>
            <c:numRef>
              <c:f>Лист1!$B$412:$W$412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Лист1!$B$407:$AA$407</c:f>
              <c:numCache/>
            </c:numRef>
          </c:xVal>
          <c:yVal>
            <c:numRef>
              <c:f>Лист1!$B$413:$W$413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xVal>
            <c:numRef>
              <c:f>Лист1!$B$407:$AA$407</c:f>
              <c:numCache/>
            </c:numRef>
          </c:xVal>
          <c:yVal>
            <c:numRef>
              <c:f>Лист1!$B$414:$AA$414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Лист1!$B$407:$AA$407</c:f>
              <c:numCache/>
            </c:numRef>
          </c:xVal>
          <c:yVal>
            <c:numRef>
              <c:f>Лист1!$B$415:$AA$415</c:f>
              <c:numCache/>
            </c:numRef>
          </c:yVal>
          <c:smooth val="1"/>
        </c:ser>
        <c:axId val="61192388"/>
        <c:axId val="13860581"/>
      </c:scatterChart>
      <c:valAx>
        <c:axId val="6119238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860581"/>
        <c:crosses val="autoZero"/>
        <c:crossBetween val="midCat"/>
        <c:dispUnits/>
      </c:valAx>
      <c:valAx>
        <c:axId val="138605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923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Лист1!$C$478:$J$478</c:f>
              <c:numCache/>
            </c:numRef>
          </c:xVal>
          <c:yVal>
            <c:numRef>
              <c:f>Лист1!$C$479:$J$479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Лист1!$C$478:$J$478</c:f>
              <c:numCache/>
            </c:numRef>
          </c:xVal>
          <c:yVal>
            <c:numRef>
              <c:f>Лист1!$C$480:$J$480</c:f>
              <c:numCache/>
            </c:numRef>
          </c:yVal>
          <c:smooth val="1"/>
        </c:ser>
        <c:axId val="57636366"/>
        <c:axId val="48965247"/>
      </c:scatterChart>
      <c:valAx>
        <c:axId val="57636366"/>
        <c:scaling>
          <c:orientation val="minMax"/>
          <c:max val="6000"/>
          <c:min val="20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965247"/>
        <c:crosses val="autoZero"/>
        <c:crossBetween val="midCat"/>
        <c:dispUnits/>
      </c:valAx>
      <c:valAx>
        <c:axId val="489652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6363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Лист1!$B$515:$N$515</c:f>
              <c:numCache/>
            </c:numRef>
          </c:xVal>
          <c:yVal>
            <c:numRef>
              <c:f>Лист1!$B$516:$N$516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Лист1!$B$515:$N$515</c:f>
              <c:numCache/>
            </c:numRef>
          </c:xVal>
          <c:yVal>
            <c:numRef>
              <c:f>Лист1!$B$517:$N$517</c:f>
              <c:numCache/>
            </c:numRef>
          </c:yVal>
          <c:smooth val="1"/>
        </c:ser>
        <c:axId val="38034040"/>
        <c:axId val="6762041"/>
      </c:scatterChart>
      <c:valAx>
        <c:axId val="38034040"/>
        <c:scaling>
          <c:orientation val="minMax"/>
          <c:max val="1.7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62041"/>
        <c:crosses val="autoZero"/>
        <c:crossBetween val="midCat"/>
        <c:dispUnits/>
      </c:valAx>
      <c:valAx>
        <c:axId val="6762041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0340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Лист1!$C$567:$M$567</c:f>
              <c:numCache/>
            </c:numRef>
          </c:xVal>
          <c:yVal>
            <c:numRef>
              <c:f>Лист1!$C$568:$M$568</c:f>
              <c:numCache/>
            </c:numRef>
          </c:yVal>
          <c:smooth val="1"/>
        </c:ser>
        <c:axId val="60858370"/>
        <c:axId val="10854419"/>
      </c:scatterChart>
      <c:valAx>
        <c:axId val="60858370"/>
        <c:scaling>
          <c:orientation val="minMax"/>
          <c:max val="8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54419"/>
        <c:crosses val="autoZero"/>
        <c:crossBetween val="midCat"/>
        <c:dispUnits/>
      </c:valAx>
      <c:valAx>
        <c:axId val="10854419"/>
        <c:scaling>
          <c:orientation val="minMax"/>
          <c:max val="1"/>
          <c:min val="0.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858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Лист1!$B$582:$L$582</c:f>
              <c:numCache/>
            </c:numRef>
          </c:xVal>
          <c:yVal>
            <c:numRef>
              <c:f>Лист1!$B$583:$L$583</c:f>
              <c:numCache/>
            </c:numRef>
          </c:yVal>
          <c:smooth val="1"/>
        </c:ser>
        <c:axId val="30580908"/>
        <c:axId val="6792717"/>
      </c:scatterChart>
      <c:valAx>
        <c:axId val="3058090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92717"/>
        <c:crosses val="autoZero"/>
        <c:crossBetween val="midCat"/>
        <c:dispUnits/>
      </c:valAx>
      <c:valAx>
        <c:axId val="6792717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Лист1!$B$626:$I$626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Лист1!$B$627:$I$627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61134454"/>
        <c:axId val="13339175"/>
      </c:scatterChart>
      <c:valAx>
        <c:axId val="6113445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39175"/>
        <c:crosses val="autoZero"/>
        <c:crossBetween val="midCat"/>
        <c:dispUnits/>
        <c:majorUnit val="0.2"/>
      </c:valAx>
      <c:valAx>
        <c:axId val="13339175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34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Лист1!$D$694:$N$694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Лист1!$D$695:$N$695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Лист1!$D$694:$N$694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Лист1!$D$696:$N$696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2943712"/>
        <c:axId val="6731361"/>
      </c:scatterChart>
      <c:valAx>
        <c:axId val="52943712"/>
        <c:scaling>
          <c:orientation val="minMax"/>
          <c:max val="110"/>
          <c:min val="7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31361"/>
        <c:crosses val="autoZero"/>
        <c:crossBetween val="midCat"/>
        <c:dispUnits/>
        <c:majorUnit val="10"/>
      </c:valAx>
      <c:valAx>
        <c:axId val="6731361"/>
        <c:scaling>
          <c:orientation val="minMax"/>
          <c:max val="0.4"/>
          <c:min val="0.0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437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Лист1!$C$728:$L$728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Лист1!$C$730:$L$730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Лист1!$C$728:$L$728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Лист1!$C$731:$L$731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0582250"/>
        <c:axId val="8369339"/>
      </c:scatterChart>
      <c:valAx>
        <c:axId val="60582250"/>
        <c:scaling>
          <c:orientation val="minMax"/>
          <c:max val="1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369339"/>
        <c:crosses val="autoZero"/>
        <c:crossBetween val="midCat"/>
        <c:dispUnits/>
      </c:valAx>
      <c:valAx>
        <c:axId val="836933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5822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</cdr:x>
      <cdr:y>0.24225</cdr:y>
    </cdr:from>
    <cdr:to>
      <cdr:x>0.67875</cdr:x>
      <cdr:y>0.8475</cdr:y>
    </cdr:to>
    <cdr:sp>
      <cdr:nvSpPr>
        <cdr:cNvPr id="1" name="Line 1"/>
        <cdr:cNvSpPr>
          <a:spLocks/>
        </cdr:cNvSpPr>
      </cdr:nvSpPr>
      <cdr:spPr>
        <a:xfrm>
          <a:off x="3343275" y="666750"/>
          <a:ext cx="0" cy="167640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308</xdr:row>
      <xdr:rowOff>123825</xdr:rowOff>
    </xdr:from>
    <xdr:to>
      <xdr:col>13</xdr:col>
      <xdr:colOff>342900</xdr:colOff>
      <xdr:row>316</xdr:row>
      <xdr:rowOff>95250</xdr:rowOff>
    </xdr:to>
    <xdr:graphicFrame>
      <xdr:nvGraphicFramePr>
        <xdr:cNvPr id="1" name="Chart 1"/>
        <xdr:cNvGraphicFramePr/>
      </xdr:nvGraphicFramePr>
      <xdr:xfrm>
        <a:off x="6305550" y="59578875"/>
        <a:ext cx="24574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514350</xdr:colOff>
      <xdr:row>390</xdr:row>
      <xdr:rowOff>171450</xdr:rowOff>
    </xdr:from>
    <xdr:to>
      <xdr:col>17</xdr:col>
      <xdr:colOff>276225</xdr:colOff>
      <xdr:row>405</xdr:row>
      <xdr:rowOff>76200</xdr:rowOff>
    </xdr:to>
    <xdr:grpSp>
      <xdr:nvGrpSpPr>
        <xdr:cNvPr id="2" name="Group 4"/>
        <xdr:cNvGrpSpPr>
          <a:grpSpLocks/>
        </xdr:cNvGrpSpPr>
      </xdr:nvGrpSpPr>
      <xdr:grpSpPr>
        <a:xfrm>
          <a:off x="6343650" y="75876150"/>
          <a:ext cx="4943475" cy="2762250"/>
          <a:chOff x="40" y="7967"/>
          <a:chExt cx="466" cy="290"/>
        </a:xfrm>
        <a:solidFill>
          <a:srgbClr val="FFFFFF"/>
        </a:solidFill>
      </xdr:grpSpPr>
      <xdr:graphicFrame>
        <xdr:nvGraphicFramePr>
          <xdr:cNvPr id="3" name="Chart 2"/>
          <xdr:cNvGraphicFramePr/>
        </xdr:nvGraphicFramePr>
        <xdr:xfrm>
          <a:off x="40" y="7967"/>
          <a:ext cx="466" cy="29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Line 3"/>
          <xdr:cNvSpPr>
            <a:spLocks/>
          </xdr:cNvSpPr>
        </xdr:nvSpPr>
        <xdr:spPr>
          <a:xfrm>
            <a:off x="224" y="8104"/>
            <a:ext cx="0" cy="107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10</xdr:col>
      <xdr:colOff>257175</xdr:colOff>
      <xdr:row>470</xdr:row>
      <xdr:rowOff>142875</xdr:rowOff>
    </xdr:from>
    <xdr:to>
      <xdr:col>16</xdr:col>
      <xdr:colOff>133350</xdr:colOff>
      <xdr:row>480</xdr:row>
      <xdr:rowOff>152400</xdr:rowOff>
    </xdr:to>
    <xdr:graphicFrame>
      <xdr:nvGraphicFramePr>
        <xdr:cNvPr id="5" name="Chart 5"/>
        <xdr:cNvGraphicFramePr/>
      </xdr:nvGraphicFramePr>
      <xdr:xfrm>
        <a:off x="6734175" y="91087575"/>
        <a:ext cx="3762375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381000</xdr:colOff>
      <xdr:row>510</xdr:row>
      <xdr:rowOff>47625</xdr:rowOff>
    </xdr:from>
    <xdr:to>
      <xdr:col>15</xdr:col>
      <xdr:colOff>209550</xdr:colOff>
      <xdr:row>521</xdr:row>
      <xdr:rowOff>161925</xdr:rowOff>
    </xdr:to>
    <xdr:graphicFrame>
      <xdr:nvGraphicFramePr>
        <xdr:cNvPr id="6" name="Chart 6"/>
        <xdr:cNvGraphicFramePr/>
      </xdr:nvGraphicFramePr>
      <xdr:xfrm>
        <a:off x="6858000" y="98812350"/>
        <a:ext cx="306705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514350</xdr:colOff>
      <xdr:row>561</xdr:row>
      <xdr:rowOff>19050</xdr:rowOff>
    </xdr:from>
    <xdr:to>
      <xdr:col>14</xdr:col>
      <xdr:colOff>428625</xdr:colOff>
      <xdr:row>571</xdr:row>
      <xdr:rowOff>28575</xdr:rowOff>
    </xdr:to>
    <xdr:graphicFrame>
      <xdr:nvGraphicFramePr>
        <xdr:cNvPr id="7" name="Chart 7"/>
        <xdr:cNvGraphicFramePr/>
      </xdr:nvGraphicFramePr>
      <xdr:xfrm>
        <a:off x="6343650" y="108670725"/>
        <a:ext cx="3152775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571500</xdr:colOff>
      <xdr:row>574</xdr:row>
      <xdr:rowOff>161925</xdr:rowOff>
    </xdr:from>
    <xdr:to>
      <xdr:col>14</xdr:col>
      <xdr:colOff>257175</xdr:colOff>
      <xdr:row>584</xdr:row>
      <xdr:rowOff>171450</xdr:rowOff>
    </xdr:to>
    <xdr:graphicFrame>
      <xdr:nvGraphicFramePr>
        <xdr:cNvPr id="8" name="Chart 8"/>
        <xdr:cNvGraphicFramePr/>
      </xdr:nvGraphicFramePr>
      <xdr:xfrm>
        <a:off x="6400800" y="111290100"/>
        <a:ext cx="2924175" cy="193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371475</xdr:colOff>
      <xdr:row>616</xdr:row>
      <xdr:rowOff>104775</xdr:rowOff>
    </xdr:from>
    <xdr:to>
      <xdr:col>15</xdr:col>
      <xdr:colOff>381000</xdr:colOff>
      <xdr:row>626</xdr:row>
      <xdr:rowOff>123825</xdr:rowOff>
    </xdr:to>
    <xdr:graphicFrame>
      <xdr:nvGraphicFramePr>
        <xdr:cNvPr id="9" name="Chart 9"/>
        <xdr:cNvGraphicFramePr/>
      </xdr:nvGraphicFramePr>
      <xdr:xfrm>
        <a:off x="6200775" y="119253000"/>
        <a:ext cx="3895725" cy="193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495300</xdr:colOff>
      <xdr:row>681</xdr:row>
      <xdr:rowOff>152400</xdr:rowOff>
    </xdr:from>
    <xdr:to>
      <xdr:col>14</xdr:col>
      <xdr:colOff>295275</xdr:colOff>
      <xdr:row>692</xdr:row>
      <xdr:rowOff>85725</xdr:rowOff>
    </xdr:to>
    <xdr:graphicFrame>
      <xdr:nvGraphicFramePr>
        <xdr:cNvPr id="10" name="Chart 10"/>
        <xdr:cNvGraphicFramePr/>
      </xdr:nvGraphicFramePr>
      <xdr:xfrm>
        <a:off x="6324600" y="131702175"/>
        <a:ext cx="3038475" cy="2028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457200</xdr:colOff>
      <xdr:row>716</xdr:row>
      <xdr:rowOff>38100</xdr:rowOff>
    </xdr:from>
    <xdr:to>
      <xdr:col>15</xdr:col>
      <xdr:colOff>523875</xdr:colOff>
      <xdr:row>726</xdr:row>
      <xdr:rowOff>76200</xdr:rowOff>
    </xdr:to>
    <xdr:graphicFrame>
      <xdr:nvGraphicFramePr>
        <xdr:cNvPr id="11" name="Chart 11"/>
        <xdr:cNvGraphicFramePr/>
      </xdr:nvGraphicFramePr>
      <xdr:xfrm>
        <a:off x="6286500" y="138331575"/>
        <a:ext cx="3952875" cy="1943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638175</xdr:colOff>
      <xdr:row>730</xdr:row>
      <xdr:rowOff>161925</xdr:rowOff>
    </xdr:from>
    <xdr:to>
      <xdr:col>17</xdr:col>
      <xdr:colOff>514350</xdr:colOff>
      <xdr:row>747</xdr:row>
      <xdr:rowOff>171450</xdr:rowOff>
    </xdr:to>
    <xdr:graphicFrame>
      <xdr:nvGraphicFramePr>
        <xdr:cNvPr id="12" name="Chart 12"/>
        <xdr:cNvGraphicFramePr/>
      </xdr:nvGraphicFramePr>
      <xdr:xfrm>
        <a:off x="6467475" y="141122400"/>
        <a:ext cx="5057775" cy="3305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1178"/>
  <sheetViews>
    <sheetView tabSelected="1" workbookViewId="0" topLeftCell="A1">
      <selection activeCell="C2" sqref="C2"/>
    </sheetView>
  </sheetViews>
  <sheetFormatPr defaultColWidth="9.796875" defaultRowHeight="15"/>
  <cols>
    <col min="1" max="21" width="6.796875" style="0" customWidth="1"/>
    <col min="22" max="22" width="10.796875" style="0" customWidth="1"/>
    <col min="23" max="24" width="6.796875" style="0" customWidth="1"/>
    <col min="25" max="16384" width="8.796875" customWidth="1"/>
  </cols>
  <sheetData>
    <row r="1" spans="1:2" ht="15">
      <c r="A1" s="10" t="s">
        <v>1750</v>
      </c>
      <c r="B1" s="9"/>
    </row>
    <row r="2" ht="12.75" customHeight="1"/>
    <row r="3" ht="15">
      <c r="A3" s="1" t="s">
        <v>896</v>
      </c>
    </row>
    <row r="4" ht="15">
      <c r="A4" s="1" t="s">
        <v>897</v>
      </c>
    </row>
    <row r="5" ht="15">
      <c r="A5" s="1" t="s">
        <v>1749</v>
      </c>
    </row>
    <row r="6" ht="15">
      <c r="A6" s="1" t="s">
        <v>2192</v>
      </c>
    </row>
    <row r="7" ht="15">
      <c r="A7" s="1" t="s">
        <v>2193</v>
      </c>
    </row>
    <row r="8" ht="15">
      <c r="A8" s="1" t="s">
        <v>2194</v>
      </c>
    </row>
    <row r="9" ht="15">
      <c r="A9" s="1" t="s">
        <v>1527</v>
      </c>
    </row>
    <row r="10" ht="15">
      <c r="A10" s="1" t="s">
        <v>1528</v>
      </c>
    </row>
    <row r="11" ht="15">
      <c r="A11" s="1" t="s">
        <v>1529</v>
      </c>
    </row>
    <row r="12" ht="15">
      <c r="A12" s="1" t="s">
        <v>1530</v>
      </c>
    </row>
    <row r="13" ht="15">
      <c r="A13" s="1" t="s">
        <v>1531</v>
      </c>
    </row>
    <row r="14" ht="15">
      <c r="A14" s="1" t="s">
        <v>1747</v>
      </c>
    </row>
    <row r="15" ht="15">
      <c r="A15" s="8" t="s">
        <v>1748</v>
      </c>
    </row>
    <row r="16" ht="15">
      <c r="A16" s="1" t="s">
        <v>1532</v>
      </c>
    </row>
    <row r="17" ht="15">
      <c r="A17" s="1" t="s">
        <v>1533</v>
      </c>
    </row>
    <row r="18" ht="15">
      <c r="A18" s="1" t="s">
        <v>1000</v>
      </c>
    </row>
    <row r="19" ht="15">
      <c r="A19" s="1" t="s">
        <v>1001</v>
      </c>
    </row>
    <row r="20" ht="15">
      <c r="A20" s="1" t="s">
        <v>1002</v>
      </c>
    </row>
    <row r="21" ht="15">
      <c r="A21" s="1" t="s">
        <v>1003</v>
      </c>
    </row>
    <row r="22" ht="15">
      <c r="A22" s="1" t="s">
        <v>1004</v>
      </c>
    </row>
    <row r="23" ht="15">
      <c r="A23" s="1" t="s">
        <v>1005</v>
      </c>
    </row>
    <row r="24" ht="15">
      <c r="A24" s="1" t="s">
        <v>1006</v>
      </c>
    </row>
    <row r="25" ht="15">
      <c r="A25" s="1" t="s">
        <v>1007</v>
      </c>
    </row>
    <row r="26" ht="15">
      <c r="A26" s="1" t="s">
        <v>1008</v>
      </c>
    </row>
    <row r="27" ht="15">
      <c r="A27" s="1" t="s">
        <v>1009</v>
      </c>
    </row>
    <row r="28" ht="15">
      <c r="A28" s="1" t="s">
        <v>1010</v>
      </c>
    </row>
    <row r="29" ht="15">
      <c r="A29" s="1" t="s">
        <v>1011</v>
      </c>
    </row>
    <row r="30" ht="15">
      <c r="A30" s="1" t="s">
        <v>1012</v>
      </c>
    </row>
    <row r="31" ht="15">
      <c r="A31" s="1" t="s">
        <v>1013</v>
      </c>
    </row>
    <row r="32" ht="15">
      <c r="A32" s="1" t="s">
        <v>1014</v>
      </c>
    </row>
    <row r="33" ht="15">
      <c r="A33" s="1" t="s">
        <v>1015</v>
      </c>
    </row>
    <row r="34" ht="15">
      <c r="A34" s="1" t="s">
        <v>1016</v>
      </c>
    </row>
    <row r="35" ht="15">
      <c r="A35" s="1" t="s">
        <v>1017</v>
      </c>
    </row>
    <row r="36" ht="15">
      <c r="A36" s="1" t="s">
        <v>1018</v>
      </c>
    </row>
    <row r="37" ht="15">
      <c r="A37" s="1" t="s">
        <v>2288</v>
      </c>
    </row>
    <row r="38" ht="15">
      <c r="A38" s="1" t="s">
        <v>2289</v>
      </c>
    </row>
    <row r="39" ht="15">
      <c r="A39" s="1" t="s">
        <v>1883</v>
      </c>
    </row>
    <row r="40" ht="15">
      <c r="A40" s="1" t="s">
        <v>1884</v>
      </c>
    </row>
    <row r="41" ht="15">
      <c r="A41" s="1" t="s">
        <v>1885</v>
      </c>
    </row>
    <row r="42" ht="15">
      <c r="A42" s="1" t="s">
        <v>1886</v>
      </c>
    </row>
    <row r="43" ht="15">
      <c r="A43" s="1" t="s">
        <v>1887</v>
      </c>
    </row>
    <row r="44" ht="15">
      <c r="A44" s="1" t="s">
        <v>1888</v>
      </c>
    </row>
    <row r="45" ht="15">
      <c r="A45" s="1" t="s">
        <v>1889</v>
      </c>
    </row>
    <row r="46" ht="15">
      <c r="A46" s="1" t="s">
        <v>1890</v>
      </c>
    </row>
    <row r="47" ht="15">
      <c r="A47" s="1" t="s">
        <v>1891</v>
      </c>
    </row>
    <row r="48" ht="15">
      <c r="A48" s="1" t="s">
        <v>1892</v>
      </c>
    </row>
    <row r="49" ht="15">
      <c r="A49" s="1" t="s">
        <v>1893</v>
      </c>
    </row>
    <row r="50" ht="15">
      <c r="A50" s="1" t="s">
        <v>1894</v>
      </c>
    </row>
    <row r="51" ht="15">
      <c r="A51" s="1" t="s">
        <v>1895</v>
      </c>
    </row>
    <row r="52" ht="15">
      <c r="A52" s="1" t="s">
        <v>1896</v>
      </c>
    </row>
    <row r="53" ht="18">
      <c r="A53" s="1" t="s">
        <v>1539</v>
      </c>
    </row>
    <row r="54" ht="15">
      <c r="A54" s="1" t="s">
        <v>841</v>
      </c>
    </row>
    <row r="55" ht="15">
      <c r="A55" s="1" t="s">
        <v>842</v>
      </c>
    </row>
    <row r="56" ht="15">
      <c r="A56" s="1" t="s">
        <v>843</v>
      </c>
    </row>
    <row r="57" ht="15">
      <c r="A57" s="1" t="s">
        <v>844</v>
      </c>
    </row>
    <row r="58" ht="15">
      <c r="A58" s="1" t="s">
        <v>845</v>
      </c>
    </row>
    <row r="59" ht="15">
      <c r="A59" s="1" t="s">
        <v>846</v>
      </c>
    </row>
    <row r="60" ht="18">
      <c r="A60" s="1" t="s">
        <v>1540</v>
      </c>
    </row>
    <row r="61" ht="18">
      <c r="A61" s="1" t="s">
        <v>1541</v>
      </c>
    </row>
    <row r="62" ht="15">
      <c r="A62" s="1" t="s">
        <v>1585</v>
      </c>
    </row>
    <row r="63" ht="15">
      <c r="A63" s="1" t="s">
        <v>1586</v>
      </c>
    </row>
    <row r="64" ht="15">
      <c r="A64" s="1" t="s">
        <v>1587</v>
      </c>
    </row>
    <row r="65" ht="15">
      <c r="A65" s="1" t="s">
        <v>1588</v>
      </c>
    </row>
    <row r="66" ht="15">
      <c r="A66" s="1" t="s">
        <v>1589</v>
      </c>
    </row>
    <row r="67" ht="15">
      <c r="A67" s="1" t="s">
        <v>1590</v>
      </c>
    </row>
    <row r="68" ht="15">
      <c r="A68" s="1" t="s">
        <v>1591</v>
      </c>
    </row>
    <row r="69" ht="15">
      <c r="A69" s="1" t="s">
        <v>1592</v>
      </c>
    </row>
    <row r="70" ht="15">
      <c r="A70" s="1" t="s">
        <v>1355</v>
      </c>
    </row>
    <row r="71" ht="15">
      <c r="A71" s="1" t="s">
        <v>1356</v>
      </c>
    </row>
    <row r="72" ht="15">
      <c r="A72" s="1" t="s">
        <v>1423</v>
      </c>
    </row>
    <row r="73" ht="15">
      <c r="A73" s="1" t="s">
        <v>1424</v>
      </c>
    </row>
    <row r="74" ht="15">
      <c r="A74" s="1" t="s">
        <v>1425</v>
      </c>
    </row>
    <row r="75" ht="15">
      <c r="A75" s="1" t="s">
        <v>1426</v>
      </c>
    </row>
    <row r="76" ht="15">
      <c r="A76" s="1" t="s">
        <v>1427</v>
      </c>
    </row>
    <row r="77" ht="15">
      <c r="A77" s="1" t="s">
        <v>1428</v>
      </c>
    </row>
    <row r="78" ht="15">
      <c r="A78" s="1" t="s">
        <v>1429</v>
      </c>
    </row>
    <row r="79" ht="15">
      <c r="A79" s="1" t="s">
        <v>1430</v>
      </c>
    </row>
    <row r="80" ht="15">
      <c r="A80" s="1" t="s">
        <v>1431</v>
      </c>
    </row>
    <row r="81" ht="15">
      <c r="A81" s="1" t="s">
        <v>64</v>
      </c>
    </row>
    <row r="82" ht="15">
      <c r="A82" s="1" t="s">
        <v>65</v>
      </c>
    </row>
    <row r="83" ht="15">
      <c r="A83" s="1" t="s">
        <v>1185</v>
      </c>
    </row>
    <row r="84" ht="15">
      <c r="A84" s="1" t="s">
        <v>99</v>
      </c>
    </row>
    <row r="85" ht="15">
      <c r="A85" s="1" t="s">
        <v>1437</v>
      </c>
    </row>
    <row r="86" ht="15">
      <c r="A86" s="1" t="s">
        <v>101</v>
      </c>
    </row>
    <row r="87" ht="15">
      <c r="A87" s="1" t="s">
        <v>102</v>
      </c>
    </row>
    <row r="88" ht="15">
      <c r="A88" s="1" t="s">
        <v>103</v>
      </c>
    </row>
    <row r="89" ht="15">
      <c r="A89" s="1" t="s">
        <v>104</v>
      </c>
    </row>
    <row r="90" ht="15">
      <c r="A90" s="1" t="s">
        <v>105</v>
      </c>
    </row>
    <row r="91" ht="15">
      <c r="A91" s="1" t="s">
        <v>106</v>
      </c>
    </row>
    <row r="92" ht="15">
      <c r="A92" s="1" t="s">
        <v>107</v>
      </c>
    </row>
    <row r="93" ht="15">
      <c r="A93" s="1" t="s">
        <v>108</v>
      </c>
    </row>
    <row r="94" ht="18">
      <c r="A94" s="1" t="s">
        <v>1542</v>
      </c>
    </row>
    <row r="95" ht="18">
      <c r="A95" s="1" t="s">
        <v>1543</v>
      </c>
    </row>
    <row r="96" ht="15">
      <c r="A96" s="1" t="s">
        <v>109</v>
      </c>
    </row>
    <row r="97" ht="15">
      <c r="A97" s="1" t="s">
        <v>110</v>
      </c>
    </row>
    <row r="98" ht="15">
      <c r="A98" s="1" t="s">
        <v>111</v>
      </c>
    </row>
    <row r="99" ht="15">
      <c r="A99" s="1" t="s">
        <v>112</v>
      </c>
    </row>
    <row r="100" ht="15">
      <c r="A100" s="1" t="s">
        <v>113</v>
      </c>
    </row>
    <row r="101" ht="15">
      <c r="A101" s="1" t="s">
        <v>1693</v>
      </c>
    </row>
    <row r="102" ht="18">
      <c r="A102" s="1" t="s">
        <v>1544</v>
      </c>
    </row>
    <row r="103" ht="15">
      <c r="A103" s="1" t="s">
        <v>1694</v>
      </c>
    </row>
    <row r="104" ht="15">
      <c r="A104" s="1" t="s">
        <v>1695</v>
      </c>
    </row>
    <row r="105" ht="15">
      <c r="A105" s="1" t="s">
        <v>1696</v>
      </c>
    </row>
    <row r="106" ht="15">
      <c r="A106" s="1" t="s">
        <v>1697</v>
      </c>
    </row>
    <row r="107" ht="15">
      <c r="A107" s="1" t="s">
        <v>1698</v>
      </c>
    </row>
    <row r="108" ht="15">
      <c r="A108" s="1" t="s">
        <v>1699</v>
      </c>
    </row>
    <row r="109" ht="15">
      <c r="A109" s="1" t="s">
        <v>1700</v>
      </c>
    </row>
    <row r="110" ht="15">
      <c r="A110" s="1" t="s">
        <v>1701</v>
      </c>
    </row>
    <row r="111" ht="15">
      <c r="A111" s="1" t="s">
        <v>1702</v>
      </c>
    </row>
    <row r="112" ht="18">
      <c r="A112" s="1" t="s">
        <v>1545</v>
      </c>
    </row>
    <row r="113" ht="15">
      <c r="A113" s="1" t="s">
        <v>1703</v>
      </c>
    </row>
    <row r="114" ht="18">
      <c r="A114" s="1" t="s">
        <v>2140</v>
      </c>
    </row>
    <row r="115" ht="15">
      <c r="A115" s="1" t="s">
        <v>1704</v>
      </c>
    </row>
    <row r="116" ht="15">
      <c r="A116" s="1" t="s">
        <v>1705</v>
      </c>
    </row>
    <row r="117" ht="15">
      <c r="A117" s="1" t="s">
        <v>1706</v>
      </c>
    </row>
    <row r="118" ht="15">
      <c r="A118" s="1" t="s">
        <v>1980</v>
      </c>
    </row>
    <row r="119" ht="15">
      <c r="A119" s="1" t="s">
        <v>1981</v>
      </c>
    </row>
    <row r="120" ht="15">
      <c r="A120" s="1" t="s">
        <v>1982</v>
      </c>
    </row>
    <row r="121" ht="15">
      <c r="A121" s="1" t="s">
        <v>1983</v>
      </c>
    </row>
    <row r="122" ht="15">
      <c r="A122" s="1" t="s">
        <v>1984</v>
      </c>
    </row>
    <row r="123" ht="15">
      <c r="A123" s="1" t="s">
        <v>1985</v>
      </c>
    </row>
    <row r="124" ht="15">
      <c r="A124" s="1" t="s">
        <v>1986</v>
      </c>
    </row>
    <row r="125" ht="15">
      <c r="A125" s="1" t="s">
        <v>1987</v>
      </c>
    </row>
    <row r="126" ht="15">
      <c r="A126" s="1" t="s">
        <v>1988</v>
      </c>
    </row>
    <row r="127" ht="15">
      <c r="A127" s="1" t="s">
        <v>1989</v>
      </c>
    </row>
    <row r="128" ht="15">
      <c r="A128" s="1" t="s">
        <v>1990</v>
      </c>
    </row>
    <row r="129" ht="15">
      <c r="A129" s="1" t="s">
        <v>1991</v>
      </c>
    </row>
    <row r="130" ht="15">
      <c r="A130" s="1" t="s">
        <v>1992</v>
      </c>
    </row>
    <row r="131" ht="15">
      <c r="A131" s="1" t="s">
        <v>1993</v>
      </c>
    </row>
    <row r="132" ht="15">
      <c r="A132" s="1" t="s">
        <v>1994</v>
      </c>
    </row>
    <row r="133" ht="15">
      <c r="A133" s="1" t="s">
        <v>1995</v>
      </c>
    </row>
    <row r="134" ht="15">
      <c r="A134" s="1" t="s">
        <v>1996</v>
      </c>
    </row>
    <row r="135" ht="15">
      <c r="A135" s="1" t="s">
        <v>1997</v>
      </c>
    </row>
    <row r="136" ht="15">
      <c r="A136" s="1" t="s">
        <v>1998</v>
      </c>
    </row>
    <row r="137" ht="15">
      <c r="A137" s="1" t="s">
        <v>1999</v>
      </c>
    </row>
    <row r="138" ht="15">
      <c r="A138" s="1" t="s">
        <v>2000</v>
      </c>
    </row>
    <row r="139" ht="15">
      <c r="A139" s="1" t="s">
        <v>2001</v>
      </c>
    </row>
    <row r="140" ht="15">
      <c r="A140" s="1" t="s">
        <v>2002</v>
      </c>
    </row>
    <row r="141" ht="15">
      <c r="A141" s="1" t="s">
        <v>2003</v>
      </c>
    </row>
    <row r="142" ht="15">
      <c r="A142" s="1" t="s">
        <v>2004</v>
      </c>
    </row>
    <row r="143" ht="15">
      <c r="A143" s="1" t="s">
        <v>2005</v>
      </c>
    </row>
    <row r="144" ht="15">
      <c r="A144" s="1" t="s">
        <v>2006</v>
      </c>
    </row>
    <row r="145" ht="15">
      <c r="A145" s="1" t="s">
        <v>2007</v>
      </c>
    </row>
    <row r="146" ht="15">
      <c r="A146" s="1" t="s">
        <v>2008</v>
      </c>
    </row>
    <row r="147" ht="15">
      <c r="A147" s="1" t="s">
        <v>2009</v>
      </c>
    </row>
    <row r="148" ht="15">
      <c r="A148" s="1" t="s">
        <v>2010</v>
      </c>
    </row>
    <row r="149" ht="15">
      <c r="A149" s="1" t="s">
        <v>2011</v>
      </c>
    </row>
    <row r="150" ht="15">
      <c r="A150" s="1" t="s">
        <v>2012</v>
      </c>
    </row>
    <row r="151" ht="15">
      <c r="A151" s="1" t="s">
        <v>1763</v>
      </c>
    </row>
    <row r="152" ht="15">
      <c r="A152" s="1" t="s">
        <v>1764</v>
      </c>
    </row>
    <row r="153" ht="15">
      <c r="A153" s="1" t="s">
        <v>1765</v>
      </c>
    </row>
    <row r="154" ht="15">
      <c r="A154" s="1" t="s">
        <v>1766</v>
      </c>
    </row>
    <row r="155" ht="15">
      <c r="A155" s="1" t="s">
        <v>1767</v>
      </c>
    </row>
    <row r="156" ht="15">
      <c r="A156" s="1" t="s">
        <v>1768</v>
      </c>
    </row>
    <row r="157" ht="15">
      <c r="A157" s="1" t="s">
        <v>1769</v>
      </c>
    </row>
    <row r="158" ht="15">
      <c r="A158" s="1" t="s">
        <v>1770</v>
      </c>
    </row>
    <row r="159" ht="15">
      <c r="A159" s="1" t="s">
        <v>1771</v>
      </c>
    </row>
    <row r="160" ht="15">
      <c r="A160" s="1" t="s">
        <v>1282</v>
      </c>
    </row>
    <row r="161" ht="15">
      <c r="A161" s="1" t="s">
        <v>1283</v>
      </c>
    </row>
    <row r="162" ht="15">
      <c r="A162" s="1" t="s">
        <v>1284</v>
      </c>
    </row>
    <row r="163" ht="15">
      <c r="A163" s="1" t="s">
        <v>611</v>
      </c>
    </row>
    <row r="164" ht="15">
      <c r="A164" s="1" t="s">
        <v>612</v>
      </c>
    </row>
    <row r="165" ht="15">
      <c r="A165" s="1" t="s">
        <v>371</v>
      </c>
    </row>
    <row r="166" ht="15">
      <c r="A166" s="1" t="s">
        <v>372</v>
      </c>
    </row>
    <row r="167" ht="15">
      <c r="A167" s="1" t="s">
        <v>373</v>
      </c>
    </row>
    <row r="168" ht="15">
      <c r="A168" s="1" t="s">
        <v>374</v>
      </c>
    </row>
    <row r="169" ht="15">
      <c r="A169" s="1" t="s">
        <v>375</v>
      </c>
    </row>
    <row r="170" ht="15">
      <c r="A170" s="1" t="s">
        <v>376</v>
      </c>
    </row>
    <row r="171" ht="15">
      <c r="A171" s="1" t="s">
        <v>377</v>
      </c>
    </row>
    <row r="172" ht="18">
      <c r="A172" s="1" t="s">
        <v>1546</v>
      </c>
    </row>
    <row r="173" ht="15">
      <c r="A173" s="1" t="s">
        <v>378</v>
      </c>
    </row>
    <row r="174" ht="15">
      <c r="A174" s="1" t="s">
        <v>379</v>
      </c>
    </row>
    <row r="175" ht="15">
      <c r="A175" s="1" t="s">
        <v>380</v>
      </c>
    </row>
    <row r="176" ht="15">
      <c r="A176" s="1" t="s">
        <v>381</v>
      </c>
    </row>
    <row r="177" ht="15">
      <c r="A177" s="1" t="s">
        <v>382</v>
      </c>
    </row>
    <row r="178" ht="15">
      <c r="A178" s="1" t="s">
        <v>383</v>
      </c>
    </row>
    <row r="179" ht="15">
      <c r="A179" s="1" t="s">
        <v>384</v>
      </c>
    </row>
    <row r="180" ht="15">
      <c r="A180" s="1" t="s">
        <v>385</v>
      </c>
    </row>
    <row r="181" ht="15">
      <c r="A181" s="1" t="s">
        <v>386</v>
      </c>
    </row>
    <row r="182" ht="15">
      <c r="A182" s="1" t="s">
        <v>387</v>
      </c>
    </row>
    <row r="183" ht="15">
      <c r="A183" s="1" t="s">
        <v>388</v>
      </c>
    </row>
    <row r="184" ht="15">
      <c r="A184" s="1" t="s">
        <v>389</v>
      </c>
    </row>
    <row r="185" ht="15">
      <c r="A185" s="1" t="s">
        <v>390</v>
      </c>
    </row>
    <row r="186" ht="15">
      <c r="A186" s="1" t="s">
        <v>391</v>
      </c>
    </row>
    <row r="187" ht="15">
      <c r="A187" s="1" t="s">
        <v>392</v>
      </c>
    </row>
    <row r="188" ht="15">
      <c r="A188" s="1" t="s">
        <v>393</v>
      </c>
    </row>
    <row r="189" ht="15">
      <c r="A189" s="1" t="s">
        <v>394</v>
      </c>
    </row>
    <row r="190" ht="15">
      <c r="A190" s="1" t="s">
        <v>395</v>
      </c>
    </row>
    <row r="191" ht="15">
      <c r="A191" s="1" t="s">
        <v>396</v>
      </c>
    </row>
    <row r="192" ht="15">
      <c r="A192" s="1" t="s">
        <v>397</v>
      </c>
    </row>
    <row r="193" ht="15">
      <c r="A193" s="1" t="s">
        <v>398</v>
      </c>
    </row>
    <row r="194" ht="15">
      <c r="A194" s="1" t="s">
        <v>2334</v>
      </c>
    </row>
    <row r="195" ht="15">
      <c r="A195" s="1" t="s">
        <v>2335</v>
      </c>
    </row>
    <row r="196" ht="15">
      <c r="A196" s="1" t="s">
        <v>2336</v>
      </c>
    </row>
    <row r="197" ht="15">
      <c r="A197" s="1" t="s">
        <v>2337</v>
      </c>
    </row>
    <row r="198" ht="15">
      <c r="A198" s="1" t="s">
        <v>2338</v>
      </c>
    </row>
    <row r="199" ht="15">
      <c r="A199" s="1" t="s">
        <v>2339</v>
      </c>
    </row>
    <row r="200" ht="15">
      <c r="A200" s="1" t="s">
        <v>2340</v>
      </c>
    </row>
    <row r="201" ht="15">
      <c r="A201" s="1" t="s">
        <v>2341</v>
      </c>
    </row>
    <row r="202" ht="15">
      <c r="A202" s="1" t="s">
        <v>2342</v>
      </c>
    </row>
    <row r="203" ht="15">
      <c r="A203" s="1" t="s">
        <v>2343</v>
      </c>
    </row>
    <row r="204" ht="15">
      <c r="A204" s="1" t="s">
        <v>2344</v>
      </c>
    </row>
    <row r="205" ht="15">
      <c r="A205" s="1" t="s">
        <v>1326</v>
      </c>
    </row>
    <row r="206" ht="15">
      <c r="A206" s="1" t="s">
        <v>1327</v>
      </c>
    </row>
    <row r="207" ht="15">
      <c r="A207" s="1" t="s">
        <v>1328</v>
      </c>
    </row>
    <row r="208" ht="15">
      <c r="A208" s="1" t="s">
        <v>1329</v>
      </c>
    </row>
    <row r="209" ht="15">
      <c r="A209" s="1" t="s">
        <v>1330</v>
      </c>
    </row>
    <row r="210" ht="15">
      <c r="A210" s="1" t="s">
        <v>1331</v>
      </c>
    </row>
    <row r="211" ht="15">
      <c r="A211" s="1" t="s">
        <v>1332</v>
      </c>
    </row>
    <row r="212" ht="15">
      <c r="A212" s="1" t="s">
        <v>359</v>
      </c>
    </row>
    <row r="213" ht="15">
      <c r="A213" s="1" t="s">
        <v>360</v>
      </c>
    </row>
    <row r="214" ht="15">
      <c r="A214" s="1" t="s">
        <v>361</v>
      </c>
    </row>
    <row r="215" ht="15">
      <c r="A215" s="1" t="s">
        <v>362</v>
      </c>
    </row>
    <row r="216" ht="15">
      <c r="A216" s="1" t="s">
        <v>363</v>
      </c>
    </row>
    <row r="217" ht="15">
      <c r="A217" s="1" t="s">
        <v>364</v>
      </c>
    </row>
    <row r="218" ht="15">
      <c r="A218" s="1" t="s">
        <v>365</v>
      </c>
    </row>
    <row r="219" ht="15">
      <c r="A219" s="1" t="s">
        <v>366</v>
      </c>
    </row>
    <row r="220" ht="18">
      <c r="A220" s="1" t="s">
        <v>1547</v>
      </c>
    </row>
    <row r="221" ht="15">
      <c r="A221" s="1" t="s">
        <v>367</v>
      </c>
    </row>
    <row r="222" ht="15">
      <c r="A222" s="1" t="s">
        <v>368</v>
      </c>
    </row>
    <row r="223" ht="15">
      <c r="A223" s="1" t="s">
        <v>369</v>
      </c>
    </row>
    <row r="225" ht="15">
      <c r="A225" s="1" t="s">
        <v>370</v>
      </c>
    </row>
    <row r="226" ht="15">
      <c r="A226" s="1" t="s">
        <v>2314</v>
      </c>
    </row>
    <row r="227" ht="15">
      <c r="A227" s="1" t="s">
        <v>2315</v>
      </c>
    </row>
    <row r="228" ht="15">
      <c r="A228" s="1" t="s">
        <v>440</v>
      </c>
    </row>
    <row r="229" ht="15">
      <c r="A229" s="1" t="s">
        <v>314</v>
      </c>
    </row>
    <row r="230" ht="15">
      <c r="A230" s="1" t="s">
        <v>315</v>
      </c>
    </row>
    <row r="231" ht="15">
      <c r="A231" s="1" t="s">
        <v>316</v>
      </c>
    </row>
    <row r="232" ht="15">
      <c r="A232" s="1" t="s">
        <v>317</v>
      </c>
    </row>
    <row r="233" ht="15">
      <c r="A233" s="1" t="s">
        <v>318</v>
      </c>
    </row>
    <row r="234" ht="15">
      <c r="A234" s="1" t="s">
        <v>319</v>
      </c>
    </row>
    <row r="235" ht="15">
      <c r="A235" s="1" t="s">
        <v>320</v>
      </c>
    </row>
    <row r="237" ht="15">
      <c r="A237" s="1" t="s">
        <v>321</v>
      </c>
    </row>
    <row r="238" ht="15">
      <c r="A238" s="1" t="s">
        <v>322</v>
      </c>
    </row>
    <row r="239" ht="15">
      <c r="A239" s="1" t="s">
        <v>323</v>
      </c>
    </row>
    <row r="240" ht="15">
      <c r="A240" s="1" t="s">
        <v>324</v>
      </c>
    </row>
    <row r="241" ht="15">
      <c r="A241" s="1" t="s">
        <v>325</v>
      </c>
    </row>
    <row r="242" ht="15">
      <c r="A242" s="1" t="s">
        <v>1390</v>
      </c>
    </row>
    <row r="243" ht="15">
      <c r="A243" s="1" t="s">
        <v>1391</v>
      </c>
    </row>
    <row r="244" ht="18">
      <c r="A244" s="1" t="s">
        <v>1548</v>
      </c>
    </row>
    <row r="245" ht="18">
      <c r="A245" s="1" t="s">
        <v>1549</v>
      </c>
    </row>
    <row r="246" ht="18">
      <c r="A246" s="1" t="s">
        <v>1550</v>
      </c>
    </row>
    <row r="247" ht="18">
      <c r="A247" s="1" t="s">
        <v>1551</v>
      </c>
    </row>
    <row r="248" spans="1:7" ht="15">
      <c r="A248" s="1" t="s">
        <v>1405</v>
      </c>
      <c r="G248" s="1" t="s">
        <v>494</v>
      </c>
    </row>
    <row r="249" ht="15">
      <c r="A249" s="1" t="s">
        <v>1834</v>
      </c>
    </row>
    <row r="250" spans="1:9" ht="18">
      <c r="A250" s="1" t="s">
        <v>1835</v>
      </c>
      <c r="E250" s="6" t="s">
        <v>489</v>
      </c>
      <c r="F250" s="6" t="s">
        <v>1552</v>
      </c>
      <c r="G250" s="6" t="s">
        <v>1553</v>
      </c>
      <c r="H250" s="6" t="s">
        <v>1554</v>
      </c>
      <c r="I250" s="6" t="s">
        <v>1555</v>
      </c>
    </row>
    <row r="251" spans="1:9" ht="15">
      <c r="A251" s="1" t="s">
        <v>1954</v>
      </c>
      <c r="E251" s="4">
        <v>3000</v>
      </c>
      <c r="F251" s="4">
        <v>3000</v>
      </c>
      <c r="G251" s="4">
        <v>3000</v>
      </c>
      <c r="H251" s="4">
        <v>2600</v>
      </c>
      <c r="I251" s="4">
        <v>2600</v>
      </c>
    </row>
    <row r="252" spans="1:9" ht="15">
      <c r="A252" s="1" t="s">
        <v>1955</v>
      </c>
      <c r="E252" s="4">
        <v>7.1</v>
      </c>
      <c r="F252" s="4">
        <v>7.1</v>
      </c>
      <c r="G252" s="4">
        <v>7.1</v>
      </c>
      <c r="H252" s="4">
        <v>5.3</v>
      </c>
      <c r="I252" s="4">
        <v>5.3</v>
      </c>
    </row>
    <row r="253" spans="1:9" ht="15.75">
      <c r="A253" s="1" t="s">
        <v>1956</v>
      </c>
      <c r="E253" s="6" t="s">
        <v>490</v>
      </c>
      <c r="F253" s="6" t="s">
        <v>490</v>
      </c>
      <c r="G253" s="6" t="s">
        <v>495</v>
      </c>
      <c r="H253" s="6" t="s">
        <v>507</v>
      </c>
      <c r="I253" s="6" t="s">
        <v>508</v>
      </c>
    </row>
    <row r="254" spans="1:9" ht="15">
      <c r="A254" s="1" t="s">
        <v>1957</v>
      </c>
      <c r="E254" s="4">
        <v>2</v>
      </c>
      <c r="F254" s="4">
        <v>2</v>
      </c>
      <c r="G254" s="4">
        <v>1.5</v>
      </c>
      <c r="H254" s="4">
        <v>1</v>
      </c>
      <c r="I254" s="4">
        <v>1</v>
      </c>
    </row>
    <row r="255" spans="1:9" ht="15">
      <c r="A255" s="1" t="s">
        <v>1958</v>
      </c>
      <c r="E255" s="4">
        <v>14.2</v>
      </c>
      <c r="F255" s="4">
        <v>14.2</v>
      </c>
      <c r="G255" s="4">
        <v>10.65</v>
      </c>
      <c r="H255" s="4">
        <v>5.3</v>
      </c>
      <c r="I255" s="4">
        <v>5.3</v>
      </c>
    </row>
    <row r="256" ht="15">
      <c r="A256" s="1" t="s">
        <v>1959</v>
      </c>
    </row>
    <row r="258" ht="15">
      <c r="A258" s="1" t="s">
        <v>1960</v>
      </c>
    </row>
    <row r="259" ht="15">
      <c r="A259" s="1" t="s">
        <v>1961</v>
      </c>
    </row>
    <row r="260" ht="15">
      <c r="A260" s="1" t="s">
        <v>1962</v>
      </c>
    </row>
    <row r="261" ht="15">
      <c r="A261" s="1" t="s">
        <v>1963</v>
      </c>
    </row>
    <row r="262" ht="15">
      <c r="A262" s="1" t="s">
        <v>335</v>
      </c>
    </row>
    <row r="263" ht="15">
      <c r="A263" s="1" t="s">
        <v>336</v>
      </c>
    </row>
    <row r="264" ht="15">
      <c r="A264" s="1" t="s">
        <v>337</v>
      </c>
    </row>
    <row r="265" ht="15">
      <c r="A265" s="1" t="s">
        <v>1406</v>
      </c>
    </row>
    <row r="266" ht="15">
      <c r="A266" s="1" t="s">
        <v>1407</v>
      </c>
    </row>
    <row r="267" ht="15">
      <c r="A267" s="1" t="s">
        <v>1408</v>
      </c>
    </row>
    <row r="268" ht="15">
      <c r="A268" s="1" t="s">
        <v>1409</v>
      </c>
    </row>
    <row r="269" ht="15">
      <c r="A269" s="1" t="s">
        <v>1410</v>
      </c>
    </row>
    <row r="270" ht="15">
      <c r="A270" s="1" t="s">
        <v>1411</v>
      </c>
    </row>
    <row r="271" ht="15">
      <c r="A271" s="1" t="s">
        <v>1412</v>
      </c>
    </row>
    <row r="272" ht="15">
      <c r="A272" s="1" t="s">
        <v>1413</v>
      </c>
    </row>
    <row r="273" ht="15">
      <c r="A273" s="1" t="s">
        <v>1414</v>
      </c>
    </row>
    <row r="274" ht="15">
      <c r="A274" s="1" t="s">
        <v>1415</v>
      </c>
    </row>
    <row r="275" spans="1:7" ht="15">
      <c r="A275" s="1" t="s">
        <v>1416</v>
      </c>
      <c r="G275" s="1" t="s">
        <v>496</v>
      </c>
    </row>
    <row r="276" spans="1:7" ht="18">
      <c r="A276" s="1" t="s">
        <v>1417</v>
      </c>
      <c r="C276" s="6" t="s">
        <v>1775</v>
      </c>
      <c r="D276" s="6" t="s">
        <v>1297</v>
      </c>
      <c r="E276" s="6" t="s">
        <v>1556</v>
      </c>
      <c r="F276" s="6" t="s">
        <v>491</v>
      </c>
      <c r="G276" s="6" t="s">
        <v>497</v>
      </c>
    </row>
    <row r="277" spans="1:7" ht="15">
      <c r="A277" s="1" t="s">
        <v>1418</v>
      </c>
      <c r="C277" s="4">
        <v>4</v>
      </c>
      <c r="D277" s="4">
        <v>2.2</v>
      </c>
      <c r="E277" s="4">
        <v>2.7</v>
      </c>
      <c r="F277" s="4">
        <v>0.82</v>
      </c>
      <c r="G277" s="4">
        <v>0.88</v>
      </c>
    </row>
    <row r="278" spans="1:7" ht="15">
      <c r="A278" s="1" t="s">
        <v>1419</v>
      </c>
      <c r="C278" s="4">
        <v>4</v>
      </c>
      <c r="D278" s="4">
        <v>2.2</v>
      </c>
      <c r="E278" s="4">
        <v>2.5</v>
      </c>
      <c r="F278" s="4">
        <v>0.88</v>
      </c>
      <c r="G278" s="4">
        <v>0.9</v>
      </c>
    </row>
    <row r="279" spans="1:7" ht="15">
      <c r="A279" s="1" t="s">
        <v>1420</v>
      </c>
      <c r="C279" s="4">
        <v>3</v>
      </c>
      <c r="D279" s="4">
        <v>2.2</v>
      </c>
      <c r="E279" s="4">
        <v>2.5</v>
      </c>
      <c r="F279" s="4">
        <v>0.88</v>
      </c>
      <c r="G279" s="4">
        <v>0.85</v>
      </c>
    </row>
    <row r="280" spans="1:7" ht="15">
      <c r="A280" s="1" t="s">
        <v>1421</v>
      </c>
      <c r="C280" s="4">
        <v>2</v>
      </c>
      <c r="D280" s="4">
        <v>1.8</v>
      </c>
      <c r="E280" s="4">
        <v>2.4</v>
      </c>
      <c r="F280" s="4">
        <v>0.75</v>
      </c>
      <c r="G280" s="4">
        <v>0.76</v>
      </c>
    </row>
    <row r="281" spans="1:7" ht="15">
      <c r="A281" s="1" t="s">
        <v>1422</v>
      </c>
      <c r="C281" s="4">
        <v>2</v>
      </c>
      <c r="D281" s="4">
        <v>2</v>
      </c>
      <c r="E281" s="4">
        <v>2.2</v>
      </c>
      <c r="F281" s="4">
        <v>0.9</v>
      </c>
      <c r="G281" s="4">
        <v>0.95</v>
      </c>
    </row>
    <row r="282" spans="1:7" ht="15">
      <c r="A282" s="1" t="s">
        <v>1438</v>
      </c>
      <c r="C282" s="4">
        <v>3</v>
      </c>
      <c r="D282" s="4">
        <v>1.3</v>
      </c>
      <c r="E282" s="4">
        <v>2.2</v>
      </c>
      <c r="F282" s="4">
        <v>0.6</v>
      </c>
      <c r="G282" s="4">
        <v>0.65</v>
      </c>
    </row>
    <row r="283" ht="15">
      <c r="A283" s="1" t="s">
        <v>1439</v>
      </c>
    </row>
    <row r="284" ht="18">
      <c r="A284" s="1" t="s">
        <v>1557</v>
      </c>
    </row>
    <row r="285" ht="15">
      <c r="A285" s="1" t="s">
        <v>1440</v>
      </c>
    </row>
    <row r="286" ht="18">
      <c r="A286" s="1" t="s">
        <v>1558</v>
      </c>
    </row>
    <row r="287" ht="15">
      <c r="A287" s="1" t="s">
        <v>1441</v>
      </c>
    </row>
    <row r="288" ht="15">
      <c r="A288" s="1" t="s">
        <v>1442</v>
      </c>
    </row>
    <row r="289" ht="15">
      <c r="A289" s="1" t="s">
        <v>1443</v>
      </c>
    </row>
    <row r="290" ht="15">
      <c r="A290" s="1" t="s">
        <v>1444</v>
      </c>
    </row>
    <row r="291" ht="15">
      <c r="A291" s="1" t="s">
        <v>1445</v>
      </c>
    </row>
    <row r="292" ht="15">
      <c r="A292" s="1" t="s">
        <v>1446</v>
      </c>
    </row>
    <row r="293" ht="15">
      <c r="A293" s="1" t="s">
        <v>1447</v>
      </c>
    </row>
    <row r="294" ht="15">
      <c r="A294" s="1" t="s">
        <v>1448</v>
      </c>
    </row>
    <row r="295" ht="15">
      <c r="A295" s="1" t="s">
        <v>1449</v>
      </c>
    </row>
    <row r="296" ht="15">
      <c r="A296" s="1" t="s">
        <v>1450</v>
      </c>
    </row>
    <row r="297" ht="15">
      <c r="A297" s="1" t="s">
        <v>1451</v>
      </c>
    </row>
    <row r="298" ht="15">
      <c r="A298" s="1" t="s">
        <v>1452</v>
      </c>
    </row>
    <row r="299" ht="15">
      <c r="A299" s="1" t="s">
        <v>1453</v>
      </c>
    </row>
    <row r="300" ht="18">
      <c r="A300" s="1" t="s">
        <v>349</v>
      </c>
    </row>
    <row r="301" ht="18">
      <c r="A301" s="1" t="s">
        <v>2281</v>
      </c>
    </row>
    <row r="302" ht="18">
      <c r="A302" s="1" t="s">
        <v>2282</v>
      </c>
    </row>
    <row r="303" ht="15">
      <c r="A303" s="1" t="s">
        <v>1454</v>
      </c>
    </row>
    <row r="304" ht="15">
      <c r="A304" s="1" t="s">
        <v>1455</v>
      </c>
    </row>
    <row r="305" ht="15">
      <c r="A305" s="1" t="s">
        <v>1456</v>
      </c>
    </row>
    <row r="306" ht="15">
      <c r="A306" s="1" t="s">
        <v>1457</v>
      </c>
    </row>
    <row r="307" ht="15">
      <c r="A307" s="1" t="s">
        <v>1458</v>
      </c>
    </row>
    <row r="308" ht="15">
      <c r="A308" s="11" t="s">
        <v>2231</v>
      </c>
    </row>
    <row r="309" ht="15">
      <c r="A309" s="11" t="s">
        <v>2232</v>
      </c>
    </row>
    <row r="310" ht="19.5">
      <c r="B310" s="1" t="s">
        <v>2283</v>
      </c>
    </row>
    <row r="311" ht="18">
      <c r="A311" s="1" t="s">
        <v>2284</v>
      </c>
    </row>
    <row r="312" ht="15">
      <c r="A312" s="1" t="s">
        <v>1459</v>
      </c>
    </row>
    <row r="313" ht="15">
      <c r="F313" s="1" t="s">
        <v>492</v>
      </c>
    </row>
    <row r="314" spans="1:7" ht="18">
      <c r="A314" s="2" t="s">
        <v>2285</v>
      </c>
      <c r="B314" s="4">
        <v>98</v>
      </c>
      <c r="C314" s="4">
        <v>100</v>
      </c>
      <c r="D314" s="4">
        <v>102</v>
      </c>
      <c r="E314" s="4">
        <v>119</v>
      </c>
      <c r="F314" s="4">
        <v>130</v>
      </c>
      <c r="G314" s="4">
        <v>155</v>
      </c>
    </row>
    <row r="315" spans="1:7" ht="15">
      <c r="A315" s="2" t="s">
        <v>1460</v>
      </c>
      <c r="B315" s="4">
        <v>1810</v>
      </c>
      <c r="C315" s="4">
        <v>1615</v>
      </c>
      <c r="D315" s="4">
        <v>1730</v>
      </c>
      <c r="E315" s="4">
        <v>1490</v>
      </c>
      <c r="F315" s="4">
        <v>1380</v>
      </c>
      <c r="G315" s="4">
        <v>980</v>
      </c>
    </row>
    <row r="316" spans="1:7" ht="15">
      <c r="A316" s="1" t="s">
        <v>1461</v>
      </c>
      <c r="B316" s="4">
        <f aca="true" t="shared" si="0" ref="B316:G316">3160-14*B314</f>
        <v>1788</v>
      </c>
      <c r="C316" s="4">
        <f t="shared" si="0"/>
        <v>1760</v>
      </c>
      <c r="D316" s="4">
        <f t="shared" si="0"/>
        <v>1732</v>
      </c>
      <c r="E316" s="4">
        <f t="shared" si="0"/>
        <v>1494</v>
      </c>
      <c r="F316" s="4">
        <f t="shared" si="0"/>
        <v>1340</v>
      </c>
      <c r="G316" s="4">
        <f t="shared" si="0"/>
        <v>990</v>
      </c>
    </row>
    <row r="317" ht="15">
      <c r="A317" s="1" t="s">
        <v>1462</v>
      </c>
    </row>
    <row r="318" ht="15">
      <c r="A318" s="1" t="s">
        <v>1463</v>
      </c>
    </row>
    <row r="319" ht="15">
      <c r="F319" s="1" t="s">
        <v>493</v>
      </c>
    </row>
    <row r="320" spans="4:8" ht="18">
      <c r="D320" s="3" t="s">
        <v>1298</v>
      </c>
      <c r="E320" s="6" t="s">
        <v>1552</v>
      </c>
      <c r="F320" s="6" t="s">
        <v>1553</v>
      </c>
      <c r="G320" s="6" t="s">
        <v>1554</v>
      </c>
      <c r="H320" s="6" t="s">
        <v>1555</v>
      </c>
    </row>
    <row r="321" spans="1:7" ht="15">
      <c r="A321" s="1" t="s">
        <v>1464</v>
      </c>
      <c r="E321" s="4">
        <v>2.2</v>
      </c>
      <c r="G321" s="4">
        <v>0.02</v>
      </c>
    </row>
    <row r="322" spans="1:8" ht="15">
      <c r="A322" s="1" t="s">
        <v>1465</v>
      </c>
      <c r="D322" s="1" t="s">
        <v>1299</v>
      </c>
      <c r="H322" s="4">
        <v>0.015</v>
      </c>
    </row>
    <row r="323" spans="1:8" ht="15">
      <c r="A323" s="1" t="s">
        <v>1466</v>
      </c>
      <c r="D323" s="4">
        <v>3.4</v>
      </c>
      <c r="E323" s="4">
        <v>2.5</v>
      </c>
      <c r="F323" s="4">
        <v>0.3</v>
      </c>
      <c r="G323" s="4">
        <v>0.03</v>
      </c>
      <c r="H323" s="4">
        <v>0.02</v>
      </c>
    </row>
    <row r="324" spans="1:8" ht="15">
      <c r="A324" s="1" t="s">
        <v>1467</v>
      </c>
      <c r="D324" s="4">
        <v>470</v>
      </c>
      <c r="E324" s="4">
        <v>860</v>
      </c>
      <c r="F324" s="4">
        <v>30</v>
      </c>
      <c r="G324" s="4">
        <v>12</v>
      </c>
      <c r="H324" s="4">
        <v>2</v>
      </c>
    </row>
    <row r="325" ht="15">
      <c r="A325" s="1" t="s">
        <v>1468</v>
      </c>
    </row>
    <row r="326" ht="18">
      <c r="A326" s="1" t="s">
        <v>1397</v>
      </c>
    </row>
    <row r="327" ht="15">
      <c r="A327" s="1" t="s">
        <v>1469</v>
      </c>
    </row>
    <row r="328" ht="15">
      <c r="A328" s="1" t="s">
        <v>1470</v>
      </c>
    </row>
    <row r="329" ht="15">
      <c r="A329" s="1" t="s">
        <v>1579</v>
      </c>
    </row>
    <row r="330" ht="15">
      <c r="A330" s="1" t="s">
        <v>1580</v>
      </c>
    </row>
    <row r="331" ht="15">
      <c r="A331" s="1" t="s">
        <v>1303</v>
      </c>
    </row>
    <row r="332" ht="15">
      <c r="A332" s="1" t="s">
        <v>1304</v>
      </c>
    </row>
    <row r="333" ht="15">
      <c r="A333" s="1" t="s">
        <v>1305</v>
      </c>
    </row>
    <row r="334" ht="15">
      <c r="A334" s="1" t="s">
        <v>2292</v>
      </c>
    </row>
    <row r="335" ht="18">
      <c r="A335" s="1" t="s">
        <v>1398</v>
      </c>
    </row>
    <row r="336" ht="18">
      <c r="A336" s="1" t="s">
        <v>1399</v>
      </c>
    </row>
    <row r="337" ht="18">
      <c r="A337" s="1" t="s">
        <v>1400</v>
      </c>
    </row>
    <row r="338" ht="18">
      <c r="A338" s="1" t="s">
        <v>1401</v>
      </c>
    </row>
    <row r="339" ht="15">
      <c r="A339" s="1" t="s">
        <v>2293</v>
      </c>
    </row>
    <row r="340" ht="18">
      <c r="A340" s="1" t="s">
        <v>1402</v>
      </c>
    </row>
    <row r="341" ht="18">
      <c r="A341" s="1" t="s">
        <v>1403</v>
      </c>
    </row>
    <row r="342" ht="15">
      <c r="A342" s="1" t="s">
        <v>2294</v>
      </c>
    </row>
    <row r="343" ht="18">
      <c r="A343" s="1" t="s">
        <v>1404</v>
      </c>
    </row>
    <row r="344" ht="18">
      <c r="A344" s="1" t="s">
        <v>2043</v>
      </c>
    </row>
    <row r="345" ht="18">
      <c r="A345" s="1" t="s">
        <v>2141</v>
      </c>
    </row>
    <row r="346" ht="18">
      <c r="A346" s="1" t="s">
        <v>2044</v>
      </c>
    </row>
    <row r="347" ht="15">
      <c r="A347" s="1" t="s">
        <v>2295</v>
      </c>
    </row>
    <row r="348" ht="15">
      <c r="A348" s="1" t="s">
        <v>2296</v>
      </c>
    </row>
    <row r="349" ht="15">
      <c r="A349" s="1" t="s">
        <v>2297</v>
      </c>
    </row>
    <row r="350" ht="15">
      <c r="A350" s="1" t="s">
        <v>2298</v>
      </c>
    </row>
    <row r="351" ht="15">
      <c r="A351" s="1" t="s">
        <v>2299</v>
      </c>
    </row>
    <row r="352" ht="15">
      <c r="A352" s="1" t="s">
        <v>2300</v>
      </c>
    </row>
    <row r="354" ht="15">
      <c r="A354" s="1" t="s">
        <v>2301</v>
      </c>
    </row>
    <row r="355" ht="15">
      <c r="A355" s="1" t="s">
        <v>2302</v>
      </c>
    </row>
    <row r="356" ht="15">
      <c r="A356" s="1" t="s">
        <v>2303</v>
      </c>
    </row>
    <row r="357" ht="15">
      <c r="A357" s="1" t="s">
        <v>2304</v>
      </c>
    </row>
    <row r="358" ht="15">
      <c r="A358" s="1" t="s">
        <v>2305</v>
      </c>
    </row>
    <row r="359" ht="15">
      <c r="A359" s="1" t="s">
        <v>2306</v>
      </c>
    </row>
    <row r="360" ht="15">
      <c r="A360" s="1" t="s">
        <v>2307</v>
      </c>
    </row>
    <row r="361" ht="15">
      <c r="C361" s="1" t="s">
        <v>1287</v>
      </c>
    </row>
    <row r="362" ht="15">
      <c r="B362" s="1" t="s">
        <v>5</v>
      </c>
    </row>
    <row r="363" ht="15">
      <c r="A363" s="1" t="s">
        <v>2308</v>
      </c>
    </row>
    <row r="364" ht="15">
      <c r="A364" s="1" t="s">
        <v>633</v>
      </c>
    </row>
    <row r="365" ht="15">
      <c r="A365" s="1" t="s">
        <v>634</v>
      </c>
    </row>
    <row r="366" ht="15">
      <c r="A366" s="1" t="s">
        <v>635</v>
      </c>
    </row>
    <row r="367" ht="15">
      <c r="A367" s="1" t="s">
        <v>636</v>
      </c>
    </row>
    <row r="368" ht="15">
      <c r="A368" s="1" t="s">
        <v>637</v>
      </c>
    </row>
    <row r="369" ht="15">
      <c r="A369" s="1" t="s">
        <v>2206</v>
      </c>
    </row>
    <row r="370" ht="15">
      <c r="A370" s="1" t="s">
        <v>2207</v>
      </c>
    </row>
    <row r="371" ht="18">
      <c r="A371" s="1" t="s">
        <v>2045</v>
      </c>
    </row>
    <row r="372" ht="15">
      <c r="A372" s="1" t="s">
        <v>2208</v>
      </c>
    </row>
    <row r="373" ht="15">
      <c r="A373" s="1" t="s">
        <v>2209</v>
      </c>
    </row>
    <row r="374" ht="15">
      <c r="A374" s="1" t="s">
        <v>2210</v>
      </c>
    </row>
    <row r="375" ht="15">
      <c r="A375" s="1" t="s">
        <v>2211</v>
      </c>
    </row>
    <row r="376" ht="15">
      <c r="A376" s="1" t="s">
        <v>2212</v>
      </c>
    </row>
    <row r="377" ht="15">
      <c r="A377" s="1" t="s">
        <v>2213</v>
      </c>
    </row>
    <row r="378" ht="15">
      <c r="A378" s="1" t="s">
        <v>2214</v>
      </c>
    </row>
    <row r="379" ht="15">
      <c r="A379" s="1" t="s">
        <v>2215</v>
      </c>
    </row>
    <row r="380" ht="15">
      <c r="A380" s="1" t="s">
        <v>2216</v>
      </c>
    </row>
    <row r="381" ht="15">
      <c r="A381" s="1" t="s">
        <v>2217</v>
      </c>
    </row>
    <row r="382" ht="15">
      <c r="A382" s="1" t="s">
        <v>2218</v>
      </c>
    </row>
    <row r="383" ht="15">
      <c r="A383" s="1" t="s">
        <v>2219</v>
      </c>
    </row>
    <row r="384" ht="15">
      <c r="A384" s="1" t="s">
        <v>441</v>
      </c>
    </row>
    <row r="385" ht="15">
      <c r="A385" s="1" t="s">
        <v>442</v>
      </c>
    </row>
    <row r="386" ht="15">
      <c r="A386" s="1" t="s">
        <v>443</v>
      </c>
    </row>
    <row r="387" ht="15">
      <c r="A387" s="1" t="s">
        <v>444</v>
      </c>
    </row>
    <row r="388" ht="15">
      <c r="A388" s="1" t="s">
        <v>445</v>
      </c>
    </row>
    <row r="389" ht="15">
      <c r="A389" s="1" t="s">
        <v>446</v>
      </c>
    </row>
    <row r="390" ht="15">
      <c r="A390" s="1" t="s">
        <v>447</v>
      </c>
    </row>
    <row r="391" ht="15">
      <c r="A391" s="1" t="s">
        <v>448</v>
      </c>
    </row>
    <row r="392" ht="15">
      <c r="A392" s="1" t="s">
        <v>2058</v>
      </c>
    </row>
    <row r="393" ht="15">
      <c r="A393" s="1" t="s">
        <v>2059</v>
      </c>
    </row>
    <row r="394" ht="15">
      <c r="A394" s="1" t="s">
        <v>2060</v>
      </c>
    </row>
    <row r="395" ht="15">
      <c r="A395" s="1" t="s">
        <v>2061</v>
      </c>
    </row>
    <row r="396" ht="15">
      <c r="A396" s="1" t="s">
        <v>2062</v>
      </c>
    </row>
    <row r="397" ht="15">
      <c r="A397" s="1" t="s">
        <v>2063</v>
      </c>
    </row>
    <row r="398" ht="15">
      <c r="A398" s="1" t="s">
        <v>2233</v>
      </c>
    </row>
    <row r="399" ht="15">
      <c r="A399" s="1" t="s">
        <v>2234</v>
      </c>
    </row>
    <row r="400" ht="15">
      <c r="A400" s="1" t="s">
        <v>2235</v>
      </c>
    </row>
    <row r="401" ht="15">
      <c r="B401" s="1" t="s">
        <v>6</v>
      </c>
    </row>
    <row r="402" ht="15">
      <c r="A402" s="1" t="s">
        <v>2236</v>
      </c>
    </row>
    <row r="403" ht="15">
      <c r="A403" s="1" t="s">
        <v>2237</v>
      </c>
    </row>
    <row r="404" ht="15">
      <c r="A404" s="1" t="s">
        <v>2238</v>
      </c>
    </row>
    <row r="405" ht="15">
      <c r="A405" s="1" t="s">
        <v>2239</v>
      </c>
    </row>
    <row r="406" ht="15">
      <c r="G406" s="1" t="s">
        <v>498</v>
      </c>
    </row>
    <row r="407" spans="1:27" ht="15">
      <c r="A407" s="2" t="s">
        <v>2240</v>
      </c>
      <c r="B407" s="4">
        <v>500</v>
      </c>
      <c r="C407" s="4">
        <v>650</v>
      </c>
      <c r="D407" s="4">
        <v>900</v>
      </c>
      <c r="E407" s="4">
        <v>1070</v>
      </c>
      <c r="F407" s="4">
        <v>1080</v>
      </c>
      <c r="G407" s="4">
        <v>1300</v>
      </c>
      <c r="H407" s="4">
        <v>1420</v>
      </c>
      <c r="I407" s="4">
        <v>1430</v>
      </c>
      <c r="J407" s="4">
        <v>1580</v>
      </c>
      <c r="K407" s="4">
        <v>1600</v>
      </c>
      <c r="L407" s="4">
        <v>1630</v>
      </c>
      <c r="M407" s="4">
        <v>1700</v>
      </c>
      <c r="N407" s="4">
        <v>1800</v>
      </c>
      <c r="O407" s="4">
        <v>1800</v>
      </c>
      <c r="P407" s="4">
        <v>1800</v>
      </c>
      <c r="Q407" s="4">
        <v>1820</v>
      </c>
      <c r="R407" s="4">
        <v>1820</v>
      </c>
      <c r="S407" s="4">
        <v>1900</v>
      </c>
      <c r="T407" s="4">
        <v>1900</v>
      </c>
      <c r="U407" s="4">
        <v>1900</v>
      </c>
      <c r="V407" s="4">
        <v>1980</v>
      </c>
      <c r="W407" s="4">
        <v>1980</v>
      </c>
      <c r="X407" s="4">
        <v>2180</v>
      </c>
      <c r="Y407" s="4">
        <v>2900</v>
      </c>
      <c r="Z407" s="4">
        <v>3000</v>
      </c>
      <c r="AA407" s="4">
        <v>3180</v>
      </c>
    </row>
    <row r="408" spans="1:23" ht="15">
      <c r="A408" s="2" t="s">
        <v>2241</v>
      </c>
      <c r="E408" s="4">
        <v>74</v>
      </c>
      <c r="F408" s="4">
        <v>73</v>
      </c>
      <c r="G408" s="4">
        <v>80</v>
      </c>
      <c r="H408" s="4">
        <v>84</v>
      </c>
      <c r="I408" s="4">
        <v>92</v>
      </c>
      <c r="J408" s="4">
        <v>90</v>
      </c>
      <c r="K408" s="4">
        <v>99</v>
      </c>
      <c r="L408" s="4">
        <v>94</v>
      </c>
      <c r="M408" s="4">
        <v>99</v>
      </c>
      <c r="N408" s="4">
        <v>103</v>
      </c>
      <c r="O408" s="4">
        <v>106</v>
      </c>
      <c r="Q408" s="4">
        <v>97</v>
      </c>
      <c r="R408" s="4">
        <v>111</v>
      </c>
      <c r="S408" s="4">
        <v>98</v>
      </c>
      <c r="T408" s="4">
        <v>106</v>
      </c>
      <c r="U408" s="4">
        <v>110</v>
      </c>
      <c r="V408" s="4">
        <v>105</v>
      </c>
      <c r="W408" s="4">
        <v>111</v>
      </c>
    </row>
    <row r="409" spans="1:27" ht="15">
      <c r="A409" s="1" t="s">
        <v>1461</v>
      </c>
      <c r="B409" s="4">
        <f aca="true" t="shared" si="1" ref="B409:AA409">35+0.0375*B407</f>
        <v>53.75</v>
      </c>
      <c r="C409" s="4">
        <f t="shared" si="1"/>
        <v>59.375</v>
      </c>
      <c r="D409" s="4">
        <f t="shared" si="1"/>
        <v>68.75</v>
      </c>
      <c r="E409" s="4">
        <f t="shared" si="1"/>
        <v>75.125</v>
      </c>
      <c r="F409" s="4">
        <f t="shared" si="1"/>
        <v>75.5</v>
      </c>
      <c r="G409" s="4">
        <f t="shared" si="1"/>
        <v>83.75</v>
      </c>
      <c r="H409" s="4">
        <f t="shared" si="1"/>
        <v>88.25</v>
      </c>
      <c r="I409" s="4">
        <f t="shared" si="1"/>
        <v>88.625</v>
      </c>
      <c r="J409" s="4">
        <f t="shared" si="1"/>
        <v>94.25</v>
      </c>
      <c r="K409" s="4">
        <f t="shared" si="1"/>
        <v>95</v>
      </c>
      <c r="L409" s="4">
        <f t="shared" si="1"/>
        <v>96.125</v>
      </c>
      <c r="M409" s="4">
        <f t="shared" si="1"/>
        <v>98.75</v>
      </c>
      <c r="N409" s="4">
        <f t="shared" si="1"/>
        <v>102.5</v>
      </c>
      <c r="O409" s="4">
        <f t="shared" si="1"/>
        <v>102.5</v>
      </c>
      <c r="P409" s="4">
        <f t="shared" si="1"/>
        <v>102.5</v>
      </c>
      <c r="Q409" s="4">
        <f t="shared" si="1"/>
        <v>103.25</v>
      </c>
      <c r="R409" s="4">
        <f t="shared" si="1"/>
        <v>103.25</v>
      </c>
      <c r="S409" s="4">
        <f t="shared" si="1"/>
        <v>106.25</v>
      </c>
      <c r="T409" s="4">
        <f t="shared" si="1"/>
        <v>106.25</v>
      </c>
      <c r="U409" s="4">
        <f t="shared" si="1"/>
        <v>106.25</v>
      </c>
      <c r="V409" s="4">
        <f t="shared" si="1"/>
        <v>109.25</v>
      </c>
      <c r="W409" s="4">
        <f t="shared" si="1"/>
        <v>109.25</v>
      </c>
      <c r="X409" s="4">
        <f t="shared" si="1"/>
        <v>116.75</v>
      </c>
      <c r="Y409" s="4">
        <f t="shared" si="1"/>
        <v>143.75</v>
      </c>
      <c r="Z409" s="4">
        <f t="shared" si="1"/>
        <v>147.5</v>
      </c>
      <c r="AA409" s="4">
        <f t="shared" si="1"/>
        <v>154.25</v>
      </c>
    </row>
    <row r="410" spans="1:27" ht="15">
      <c r="A410" s="2" t="s">
        <v>2242</v>
      </c>
      <c r="P410" s="4">
        <v>88</v>
      </c>
      <c r="X410" s="4">
        <v>87</v>
      </c>
      <c r="Y410" s="4">
        <v>110</v>
      </c>
      <c r="Z410" s="4">
        <v>110</v>
      </c>
      <c r="AA410" s="4">
        <v>114</v>
      </c>
    </row>
    <row r="411" spans="1:27" ht="15">
      <c r="A411" s="1" t="s">
        <v>1461</v>
      </c>
      <c r="B411" s="4">
        <f aca="true" t="shared" si="2" ref="B411:AA411">37+0.025*B407</f>
        <v>49.5</v>
      </c>
      <c r="C411" s="4">
        <f t="shared" si="2"/>
        <v>53.25</v>
      </c>
      <c r="D411" s="4">
        <f t="shared" si="2"/>
        <v>59.5</v>
      </c>
      <c r="E411" s="4">
        <f t="shared" si="2"/>
        <v>63.75</v>
      </c>
      <c r="F411" s="4">
        <f t="shared" si="2"/>
        <v>64</v>
      </c>
      <c r="G411" s="4">
        <f t="shared" si="2"/>
        <v>69.5</v>
      </c>
      <c r="H411" s="4">
        <f t="shared" si="2"/>
        <v>72.5</v>
      </c>
      <c r="I411" s="4">
        <f t="shared" si="2"/>
        <v>72.75</v>
      </c>
      <c r="J411" s="4">
        <f t="shared" si="2"/>
        <v>76.5</v>
      </c>
      <c r="K411" s="4">
        <f t="shared" si="2"/>
        <v>77</v>
      </c>
      <c r="L411" s="4">
        <f t="shared" si="2"/>
        <v>77.75</v>
      </c>
      <c r="M411" s="4">
        <f t="shared" si="2"/>
        <v>79.5</v>
      </c>
      <c r="N411" s="4">
        <f t="shared" si="2"/>
        <v>82</v>
      </c>
      <c r="O411" s="4">
        <f t="shared" si="2"/>
        <v>82</v>
      </c>
      <c r="P411" s="4">
        <f t="shared" si="2"/>
        <v>82</v>
      </c>
      <c r="Q411" s="4">
        <f t="shared" si="2"/>
        <v>82.5</v>
      </c>
      <c r="R411" s="4">
        <f t="shared" si="2"/>
        <v>82.5</v>
      </c>
      <c r="S411" s="4">
        <f t="shared" si="2"/>
        <v>84.5</v>
      </c>
      <c r="T411" s="4">
        <f t="shared" si="2"/>
        <v>84.5</v>
      </c>
      <c r="U411" s="4">
        <f t="shared" si="2"/>
        <v>84.5</v>
      </c>
      <c r="V411" s="4">
        <f t="shared" si="2"/>
        <v>86.5</v>
      </c>
      <c r="W411" s="4">
        <f t="shared" si="2"/>
        <v>86.5</v>
      </c>
      <c r="X411" s="4">
        <f t="shared" si="2"/>
        <v>91.5</v>
      </c>
      <c r="Y411" s="4">
        <f t="shared" si="2"/>
        <v>109.5</v>
      </c>
      <c r="Z411" s="4">
        <f t="shared" si="2"/>
        <v>112</v>
      </c>
      <c r="AA411" s="4">
        <f t="shared" si="2"/>
        <v>116.5</v>
      </c>
    </row>
    <row r="412" spans="1:23" ht="15">
      <c r="A412" s="2" t="s">
        <v>2243</v>
      </c>
      <c r="E412" s="4">
        <f aca="true" t="shared" si="3" ref="E412:O412">E407/E408*1000</f>
        <v>14459.45945945946</v>
      </c>
      <c r="F412" s="4">
        <f t="shared" si="3"/>
        <v>14794.520547945205</v>
      </c>
      <c r="G412" s="4">
        <f t="shared" si="3"/>
        <v>16250</v>
      </c>
      <c r="H412" s="4">
        <f t="shared" si="3"/>
        <v>16904.761904761905</v>
      </c>
      <c r="I412" s="4">
        <f t="shared" si="3"/>
        <v>15543.478260869564</v>
      </c>
      <c r="J412" s="4">
        <f t="shared" si="3"/>
        <v>17555.55555555556</v>
      </c>
      <c r="K412" s="4">
        <f t="shared" si="3"/>
        <v>16161.616161616163</v>
      </c>
      <c r="L412" s="4">
        <f t="shared" si="3"/>
        <v>17340.42553191489</v>
      </c>
      <c r="M412" s="4">
        <f t="shared" si="3"/>
        <v>17171.717171717173</v>
      </c>
      <c r="N412" s="4">
        <f t="shared" si="3"/>
        <v>17475.728155339806</v>
      </c>
      <c r="O412" s="4">
        <f t="shared" si="3"/>
        <v>16981.132075471698</v>
      </c>
      <c r="Q412" s="4">
        <f aca="true" t="shared" si="4" ref="Q412:W412">Q407/Q408*1000</f>
        <v>18762.886597938144</v>
      </c>
      <c r="R412" s="4">
        <f t="shared" si="4"/>
        <v>16396.396396396398</v>
      </c>
      <c r="S412" s="4">
        <f t="shared" si="4"/>
        <v>19387.755102040817</v>
      </c>
      <c r="T412" s="4">
        <f t="shared" si="4"/>
        <v>17924.528301886792</v>
      </c>
      <c r="U412" s="4">
        <f t="shared" si="4"/>
        <v>17272.727272727272</v>
      </c>
      <c r="V412" s="4">
        <f t="shared" si="4"/>
        <v>18857.14285714286</v>
      </c>
      <c r="W412" s="4">
        <f t="shared" si="4"/>
        <v>17837.83783783784</v>
      </c>
    </row>
    <row r="413" spans="1:23" ht="15">
      <c r="A413" s="1" t="s">
        <v>1461</v>
      </c>
      <c r="B413" s="4">
        <f aca="true" t="shared" si="5" ref="B413:W413">B407/(35+0.0375*B407)*1000</f>
        <v>9302.32558139535</v>
      </c>
      <c r="C413" s="4">
        <f t="shared" si="5"/>
        <v>10947.368421052632</v>
      </c>
      <c r="D413" s="4">
        <f t="shared" si="5"/>
        <v>13090.909090909092</v>
      </c>
      <c r="E413" s="4">
        <f t="shared" si="5"/>
        <v>14242.928452579035</v>
      </c>
      <c r="F413" s="4">
        <f t="shared" si="5"/>
        <v>14304.635761589405</v>
      </c>
      <c r="G413" s="4">
        <f t="shared" si="5"/>
        <v>15522.388059701492</v>
      </c>
      <c r="H413" s="4">
        <f t="shared" si="5"/>
        <v>16090.651558073656</v>
      </c>
      <c r="I413" s="4">
        <f t="shared" si="5"/>
        <v>16135.40197461213</v>
      </c>
      <c r="J413" s="4">
        <f t="shared" si="5"/>
        <v>16763.92572944297</v>
      </c>
      <c r="K413" s="4">
        <f t="shared" si="5"/>
        <v>16842.105263157893</v>
      </c>
      <c r="L413" s="4">
        <f t="shared" si="5"/>
        <v>16957.08712613784</v>
      </c>
      <c r="M413" s="4">
        <f t="shared" si="5"/>
        <v>17215.18987341772</v>
      </c>
      <c r="N413" s="4">
        <f t="shared" si="5"/>
        <v>17560.9756097561</v>
      </c>
      <c r="O413" s="4">
        <f t="shared" si="5"/>
        <v>17560.9756097561</v>
      </c>
      <c r="P413" s="4">
        <f t="shared" si="5"/>
        <v>17560.9756097561</v>
      </c>
      <c r="Q413" s="4">
        <f t="shared" si="5"/>
        <v>17627.118644067796</v>
      </c>
      <c r="R413" s="4">
        <f t="shared" si="5"/>
        <v>17627.118644067796</v>
      </c>
      <c r="S413" s="4">
        <f t="shared" si="5"/>
        <v>17882.352941176472</v>
      </c>
      <c r="T413" s="4">
        <f t="shared" si="5"/>
        <v>17882.352941176472</v>
      </c>
      <c r="U413" s="4">
        <f t="shared" si="5"/>
        <v>17882.352941176472</v>
      </c>
      <c r="V413" s="4">
        <f t="shared" si="5"/>
        <v>18123.569794050345</v>
      </c>
      <c r="W413" s="4">
        <f t="shared" si="5"/>
        <v>18123.569794050345</v>
      </c>
    </row>
    <row r="414" spans="1:27" ht="15">
      <c r="A414" s="2" t="s">
        <v>2244</v>
      </c>
      <c r="P414" s="4">
        <f>P407/P410*1000</f>
        <v>20454.545454545452</v>
      </c>
      <c r="X414" s="4">
        <f>X407/X410*1000</f>
        <v>25057.471264367818</v>
      </c>
      <c r="Y414" s="4">
        <f>Y407/Y410*1000</f>
        <v>26363.636363636364</v>
      </c>
      <c r="Z414" s="4">
        <f>Z407/Z410*1000</f>
        <v>27272.727272727272</v>
      </c>
      <c r="AA414" s="4">
        <f>AA407/AA410*1000</f>
        <v>27894.736842105263</v>
      </c>
    </row>
    <row r="415" spans="1:27" ht="15">
      <c r="A415" s="1" t="s">
        <v>1461</v>
      </c>
      <c r="B415" s="4">
        <f aca="true" t="shared" si="6" ref="B415:AA415">B407/(37+0.025*B407)*1000</f>
        <v>10101.0101010101</v>
      </c>
      <c r="C415" s="4">
        <f t="shared" si="6"/>
        <v>12206.572769953053</v>
      </c>
      <c r="D415" s="4">
        <f t="shared" si="6"/>
        <v>15126.050420168067</v>
      </c>
      <c r="E415" s="4">
        <f t="shared" si="6"/>
        <v>16784.313725490196</v>
      </c>
      <c r="F415" s="4">
        <f t="shared" si="6"/>
        <v>16875</v>
      </c>
      <c r="G415" s="4">
        <f t="shared" si="6"/>
        <v>18705.035971223024</v>
      </c>
      <c r="H415" s="4">
        <f t="shared" si="6"/>
        <v>19586.20689655172</v>
      </c>
      <c r="I415" s="4">
        <f t="shared" si="6"/>
        <v>19656.35738831615</v>
      </c>
      <c r="J415" s="4">
        <f t="shared" si="6"/>
        <v>20653.59477124183</v>
      </c>
      <c r="K415" s="4">
        <f t="shared" si="6"/>
        <v>20779.220779220777</v>
      </c>
      <c r="L415" s="4">
        <f t="shared" si="6"/>
        <v>20964.630225080386</v>
      </c>
      <c r="M415" s="4">
        <f t="shared" si="6"/>
        <v>21383.64779874214</v>
      </c>
      <c r="N415" s="4">
        <f t="shared" si="6"/>
        <v>21951.219512195123</v>
      </c>
      <c r="O415" s="4">
        <f t="shared" si="6"/>
        <v>21951.219512195123</v>
      </c>
      <c r="P415" s="4">
        <f t="shared" si="6"/>
        <v>21951.219512195123</v>
      </c>
      <c r="Q415" s="4">
        <f t="shared" si="6"/>
        <v>22060.606060606064</v>
      </c>
      <c r="R415" s="4">
        <f t="shared" si="6"/>
        <v>22060.606060606064</v>
      </c>
      <c r="S415" s="4">
        <f t="shared" si="6"/>
        <v>22485.207100591717</v>
      </c>
      <c r="T415" s="4">
        <f t="shared" si="6"/>
        <v>22485.207100591717</v>
      </c>
      <c r="U415" s="4">
        <f t="shared" si="6"/>
        <v>22485.207100591717</v>
      </c>
      <c r="V415" s="4">
        <f t="shared" si="6"/>
        <v>22890.173410404626</v>
      </c>
      <c r="W415" s="4">
        <f t="shared" si="6"/>
        <v>22890.173410404626</v>
      </c>
      <c r="X415" s="4">
        <f t="shared" si="6"/>
        <v>23825.13661202186</v>
      </c>
      <c r="Y415" s="4">
        <f t="shared" si="6"/>
        <v>26484.018264840186</v>
      </c>
      <c r="Z415" s="4">
        <f t="shared" si="6"/>
        <v>26785.714285714286</v>
      </c>
      <c r="AA415" s="4">
        <f t="shared" si="6"/>
        <v>27296.137339055793</v>
      </c>
    </row>
    <row r="416" ht="15">
      <c r="A416" s="1" t="s">
        <v>2245</v>
      </c>
    </row>
    <row r="417" ht="15">
      <c r="A417" s="1" t="s">
        <v>2246</v>
      </c>
    </row>
    <row r="418" ht="15">
      <c r="A418" s="1" t="s">
        <v>2247</v>
      </c>
    </row>
    <row r="419" ht="15">
      <c r="A419" s="1" t="s">
        <v>2248</v>
      </c>
    </row>
    <row r="420" ht="15">
      <c r="A420" s="1" t="s">
        <v>2249</v>
      </c>
    </row>
    <row r="421" ht="15">
      <c r="A421" s="1" t="s">
        <v>2250</v>
      </c>
    </row>
    <row r="422" ht="15">
      <c r="A422" s="1" t="s">
        <v>2251</v>
      </c>
    </row>
    <row r="423" ht="15">
      <c r="A423" s="1" t="s">
        <v>2252</v>
      </c>
    </row>
    <row r="424" ht="15">
      <c r="A424" s="1" t="s">
        <v>2253</v>
      </c>
    </row>
    <row r="425" ht="15">
      <c r="A425" s="1" t="s">
        <v>2254</v>
      </c>
    </row>
    <row r="426" ht="15">
      <c r="A426" s="1" t="s">
        <v>2255</v>
      </c>
    </row>
    <row r="427" ht="15">
      <c r="A427" s="1" t="s">
        <v>2256</v>
      </c>
    </row>
    <row r="428" ht="15">
      <c r="A428" s="1" t="s">
        <v>2257</v>
      </c>
    </row>
    <row r="429" ht="15">
      <c r="A429" s="1" t="s">
        <v>2142</v>
      </c>
    </row>
    <row r="430" ht="15">
      <c r="A430" s="1" t="s">
        <v>2258</v>
      </c>
    </row>
    <row r="431" ht="15">
      <c r="A431" s="1" t="s">
        <v>2259</v>
      </c>
    </row>
    <row r="432" ht="15">
      <c r="A432" s="1" t="s">
        <v>2260</v>
      </c>
    </row>
    <row r="433" ht="15">
      <c r="A433" s="1" t="s">
        <v>2261</v>
      </c>
    </row>
    <row r="434" ht="15">
      <c r="A434" s="1" t="s">
        <v>2262</v>
      </c>
    </row>
    <row r="435" ht="15">
      <c r="A435" s="1" t="s">
        <v>2263</v>
      </c>
    </row>
    <row r="436" ht="15">
      <c r="A436" s="1" t="s">
        <v>2264</v>
      </c>
    </row>
    <row r="437" ht="15">
      <c r="A437" s="1" t="s">
        <v>2265</v>
      </c>
    </row>
    <row r="438" ht="15">
      <c r="A438" s="1" t="s">
        <v>2266</v>
      </c>
    </row>
    <row r="439" ht="15">
      <c r="A439" s="1" t="s">
        <v>2267</v>
      </c>
    </row>
    <row r="440" ht="15">
      <c r="A440" s="1" t="s">
        <v>2268</v>
      </c>
    </row>
    <row r="441" ht="15">
      <c r="A441" s="1" t="s">
        <v>2269</v>
      </c>
    </row>
    <row r="442" ht="15">
      <c r="A442" s="1" t="s">
        <v>2270</v>
      </c>
    </row>
    <row r="443" ht="15">
      <c r="A443" s="1" t="s">
        <v>2271</v>
      </c>
    </row>
    <row r="444" ht="15">
      <c r="A444" s="1" t="s">
        <v>2272</v>
      </c>
    </row>
    <row r="445" ht="15">
      <c r="A445" s="1" t="s">
        <v>2273</v>
      </c>
    </row>
    <row r="446" ht="15">
      <c r="A446" s="1" t="s">
        <v>1147</v>
      </c>
    </row>
    <row r="447" ht="15">
      <c r="A447" s="1" t="s">
        <v>1148</v>
      </c>
    </row>
    <row r="448" ht="15">
      <c r="A448" s="1" t="s">
        <v>1149</v>
      </c>
    </row>
    <row r="449" ht="15">
      <c r="A449" s="1" t="s">
        <v>1150</v>
      </c>
    </row>
    <row r="450" ht="15">
      <c r="A450" s="1" t="s">
        <v>1151</v>
      </c>
    </row>
    <row r="451" ht="15">
      <c r="A451" s="1" t="s">
        <v>1152</v>
      </c>
    </row>
    <row r="452" ht="15">
      <c r="A452" s="1" t="s">
        <v>1153</v>
      </c>
    </row>
    <row r="453" ht="15">
      <c r="A453" s="1" t="s">
        <v>1154</v>
      </c>
    </row>
    <row r="454" ht="15">
      <c r="A454" s="1" t="s">
        <v>1155</v>
      </c>
    </row>
    <row r="455" ht="15">
      <c r="A455" s="1" t="s">
        <v>1156</v>
      </c>
    </row>
    <row r="456" ht="15">
      <c r="A456" s="1" t="s">
        <v>1157</v>
      </c>
    </row>
    <row r="457" ht="15">
      <c r="A457" s="1" t="s">
        <v>1158</v>
      </c>
    </row>
    <row r="458" ht="15">
      <c r="A458" s="1" t="s">
        <v>1159</v>
      </c>
    </row>
    <row r="459" ht="15">
      <c r="A459" s="1" t="s">
        <v>1160</v>
      </c>
    </row>
    <row r="460" ht="15">
      <c r="A460" s="1" t="s">
        <v>1161</v>
      </c>
    </row>
    <row r="461" ht="15">
      <c r="A461" s="1" t="s">
        <v>1162</v>
      </c>
    </row>
    <row r="462" ht="15">
      <c r="A462" s="1" t="s">
        <v>1163</v>
      </c>
    </row>
    <row r="463" ht="15">
      <c r="A463" s="1" t="s">
        <v>1164</v>
      </c>
    </row>
    <row r="464" ht="15">
      <c r="A464" s="1" t="s">
        <v>1165</v>
      </c>
    </row>
    <row r="465" ht="15">
      <c r="A465" s="1" t="s">
        <v>1166</v>
      </c>
    </row>
    <row r="466" ht="15">
      <c r="A466" s="1" t="s">
        <v>1167</v>
      </c>
    </row>
    <row r="467" ht="15">
      <c r="A467" s="1" t="s">
        <v>1168</v>
      </c>
    </row>
    <row r="468" ht="15">
      <c r="A468" s="1" t="s">
        <v>1169</v>
      </c>
    </row>
    <row r="469" ht="15">
      <c r="A469" s="1" t="s">
        <v>1113</v>
      </c>
    </row>
    <row r="470" ht="15">
      <c r="A470" s="1" t="s">
        <v>1114</v>
      </c>
    </row>
    <row r="471" ht="15">
      <c r="A471" s="1" t="s">
        <v>1115</v>
      </c>
    </row>
    <row r="472" ht="15">
      <c r="A472" s="1" t="s">
        <v>1116</v>
      </c>
    </row>
    <row r="473" ht="15">
      <c r="A473" s="1" t="s">
        <v>1117</v>
      </c>
    </row>
    <row r="474" ht="15">
      <c r="A474" s="1" t="s">
        <v>1118</v>
      </c>
    </row>
    <row r="475" ht="15">
      <c r="A475" s="1" t="s">
        <v>1382</v>
      </c>
    </row>
    <row r="476" ht="15">
      <c r="A476" s="1" t="s">
        <v>1383</v>
      </c>
    </row>
    <row r="477" ht="15">
      <c r="G477" s="1" t="s">
        <v>499</v>
      </c>
    </row>
    <row r="478" spans="2:10" ht="20.25">
      <c r="B478" s="6" t="s">
        <v>2046</v>
      </c>
      <c r="C478" s="4">
        <v>2500</v>
      </c>
      <c r="D478" s="4">
        <v>3000</v>
      </c>
      <c r="E478" s="4">
        <v>3500</v>
      </c>
      <c r="F478" s="4">
        <v>4000</v>
      </c>
      <c r="G478" s="4">
        <v>4500</v>
      </c>
      <c r="H478" s="4">
        <v>5000</v>
      </c>
      <c r="I478" s="4">
        <v>5500</v>
      </c>
      <c r="J478" s="4">
        <v>6000</v>
      </c>
    </row>
    <row r="479" spans="2:10" ht="15.75">
      <c r="B479" s="6" t="s">
        <v>7</v>
      </c>
      <c r="C479" s="4">
        <f aca="true" t="shared" si="7" ref="C479:J479">100*350/C478</f>
        <v>14</v>
      </c>
      <c r="D479" s="4">
        <f t="shared" si="7"/>
        <v>11.666666666666666</v>
      </c>
      <c r="E479" s="4">
        <f t="shared" si="7"/>
        <v>10</v>
      </c>
      <c r="F479" s="4">
        <f t="shared" si="7"/>
        <v>8.75</v>
      </c>
      <c r="G479" s="4">
        <f t="shared" si="7"/>
        <v>7.777777777777778</v>
      </c>
      <c r="H479" s="4">
        <f t="shared" si="7"/>
        <v>7</v>
      </c>
      <c r="I479" s="4">
        <f t="shared" si="7"/>
        <v>6.363636363636363</v>
      </c>
      <c r="J479" s="4">
        <f t="shared" si="7"/>
        <v>5.833333333333333</v>
      </c>
    </row>
    <row r="480" spans="2:10" ht="15.75">
      <c r="B480" s="6" t="s">
        <v>8</v>
      </c>
      <c r="C480" s="4">
        <f aca="true" t="shared" si="8" ref="C480:J480">100*700/C478</f>
        <v>28</v>
      </c>
      <c r="D480" s="4">
        <f t="shared" si="8"/>
        <v>23.333333333333332</v>
      </c>
      <c r="E480" s="4">
        <f t="shared" si="8"/>
        <v>20</v>
      </c>
      <c r="F480" s="4">
        <f t="shared" si="8"/>
        <v>17.5</v>
      </c>
      <c r="G480" s="4">
        <f t="shared" si="8"/>
        <v>15.555555555555555</v>
      </c>
      <c r="H480" s="4">
        <f t="shared" si="8"/>
        <v>14</v>
      </c>
      <c r="I480" s="4">
        <f t="shared" si="8"/>
        <v>12.727272727272727</v>
      </c>
      <c r="J480" s="4">
        <f t="shared" si="8"/>
        <v>11.666666666666666</v>
      </c>
    </row>
    <row r="481" ht="15">
      <c r="A481" s="1" t="s">
        <v>1384</v>
      </c>
    </row>
    <row r="482" ht="19.5">
      <c r="A482" s="1" t="s">
        <v>2047</v>
      </c>
    </row>
    <row r="483" ht="15">
      <c r="A483" s="1" t="s">
        <v>1385</v>
      </c>
    </row>
    <row r="484" ht="19.5">
      <c r="A484" s="1" t="s">
        <v>2048</v>
      </c>
    </row>
    <row r="485" ht="15">
      <c r="A485" s="1" t="s">
        <v>1386</v>
      </c>
    </row>
    <row r="486" ht="15">
      <c r="A486" s="1" t="s">
        <v>1387</v>
      </c>
    </row>
    <row r="487" ht="15">
      <c r="A487" s="1" t="s">
        <v>1388</v>
      </c>
    </row>
    <row r="489" ht="15">
      <c r="A489" s="1" t="s">
        <v>1650</v>
      </c>
    </row>
    <row r="490" ht="15">
      <c r="A490" s="1" t="s">
        <v>1651</v>
      </c>
    </row>
    <row r="491" ht="15">
      <c r="A491" s="1" t="s">
        <v>1652</v>
      </c>
    </row>
    <row r="492" ht="15">
      <c r="A492" s="1" t="s">
        <v>1653</v>
      </c>
    </row>
    <row r="493" ht="15">
      <c r="A493" s="1" t="s">
        <v>1654</v>
      </c>
    </row>
    <row r="494" ht="15">
      <c r="C494" s="1" t="s">
        <v>1287</v>
      </c>
    </row>
    <row r="495" ht="15">
      <c r="B495" s="1" t="s">
        <v>9</v>
      </c>
    </row>
    <row r="496" ht="15">
      <c r="A496" s="1" t="s">
        <v>57</v>
      </c>
    </row>
    <row r="497" ht="15">
      <c r="A497" s="1" t="s">
        <v>1707</v>
      </c>
    </row>
    <row r="498" ht="15">
      <c r="A498" s="1" t="s">
        <v>1708</v>
      </c>
    </row>
    <row r="499" ht="15">
      <c r="A499" s="1" t="s">
        <v>1709</v>
      </c>
    </row>
    <row r="500" ht="15">
      <c r="A500" s="1" t="s">
        <v>1710</v>
      </c>
    </row>
    <row r="501" ht="15">
      <c r="A501" s="1" t="s">
        <v>1711</v>
      </c>
    </row>
    <row r="502" ht="15">
      <c r="A502" s="1" t="s">
        <v>2049</v>
      </c>
    </row>
    <row r="503" ht="15">
      <c r="A503" s="1" t="s">
        <v>1388</v>
      </c>
    </row>
    <row r="504" ht="15">
      <c r="A504" s="1" t="s">
        <v>1712</v>
      </c>
    </row>
    <row r="505" ht="15">
      <c r="A505" s="1" t="s">
        <v>1713</v>
      </c>
    </row>
    <row r="506" ht="15">
      <c r="A506" s="1" t="s">
        <v>1714</v>
      </c>
    </row>
    <row r="507" ht="15">
      <c r="A507" s="1" t="s">
        <v>1715</v>
      </c>
    </row>
    <row r="508" ht="15">
      <c r="A508" s="1" t="s">
        <v>1716</v>
      </c>
    </row>
    <row r="509" ht="15">
      <c r="A509" s="1" t="s">
        <v>1717</v>
      </c>
    </row>
    <row r="510" ht="15">
      <c r="A510" s="1" t="s">
        <v>1718</v>
      </c>
    </row>
    <row r="511" ht="15">
      <c r="B511" s="1" t="s">
        <v>10</v>
      </c>
    </row>
    <row r="512" ht="15">
      <c r="A512" s="1" t="s">
        <v>1719</v>
      </c>
    </row>
    <row r="513" ht="15">
      <c r="A513" s="1" t="s">
        <v>1720</v>
      </c>
    </row>
    <row r="514" ht="15">
      <c r="G514" s="1" t="s">
        <v>500</v>
      </c>
    </row>
    <row r="515" spans="1:14" ht="15">
      <c r="A515" s="1" t="s">
        <v>1721</v>
      </c>
      <c r="B515" s="4">
        <v>0.06</v>
      </c>
      <c r="C515" s="4">
        <v>0.1</v>
      </c>
      <c r="D515" s="4">
        <v>0.2</v>
      </c>
      <c r="E515" s="4">
        <v>0.3</v>
      </c>
      <c r="F515" s="4">
        <v>0.4</v>
      </c>
      <c r="G515" s="4">
        <v>0.5</v>
      </c>
      <c r="H515" s="4">
        <v>0.6</v>
      </c>
      <c r="I515" s="4">
        <v>0.8</v>
      </c>
      <c r="J515" s="4">
        <v>1</v>
      </c>
      <c r="K515" s="4">
        <v>1.2</v>
      </c>
      <c r="L515" s="4">
        <v>1.4</v>
      </c>
      <c r="M515" s="4">
        <v>1.5</v>
      </c>
      <c r="N515" s="4">
        <v>1.7</v>
      </c>
    </row>
    <row r="516" spans="1:13" ht="15">
      <c r="A516" s="1" t="s">
        <v>1722</v>
      </c>
      <c r="B516" s="4">
        <v>1</v>
      </c>
      <c r="C516" s="4">
        <v>1.03</v>
      </c>
      <c r="D516" s="4">
        <v>1.21</v>
      </c>
      <c r="E516" s="4">
        <v>1.45</v>
      </c>
      <c r="F516" s="4">
        <v>1.68</v>
      </c>
      <c r="G516" s="4">
        <v>1.9</v>
      </c>
      <c r="H516" s="4">
        <v>2.1</v>
      </c>
      <c r="I516" s="4">
        <v>2.5</v>
      </c>
      <c r="J516" s="4">
        <v>2.88</v>
      </c>
      <c r="K516" s="4">
        <v>3.23</v>
      </c>
      <c r="L516" s="4">
        <v>3.56</v>
      </c>
      <c r="M516" s="4">
        <v>3.72</v>
      </c>
    </row>
    <row r="517" spans="1:14" ht="15">
      <c r="A517" s="1" t="s">
        <v>1723</v>
      </c>
      <c r="B517" s="4">
        <v>1</v>
      </c>
      <c r="C517" s="4">
        <v>1</v>
      </c>
      <c r="D517" s="4">
        <v>1</v>
      </c>
      <c r="E517" s="4">
        <v>1.01</v>
      </c>
      <c r="F517" s="4">
        <v>1.04</v>
      </c>
      <c r="G517" s="4">
        <v>1.08</v>
      </c>
      <c r="H517" s="4">
        <v>1.13</v>
      </c>
      <c r="I517" s="4">
        <v>1.25</v>
      </c>
      <c r="J517" s="4">
        <v>1.37</v>
      </c>
      <c r="K517" s="4">
        <v>1.49</v>
      </c>
      <c r="L517" s="4">
        <v>1.63</v>
      </c>
      <c r="M517" s="4">
        <v>1.69</v>
      </c>
      <c r="N517" s="4">
        <v>1.83</v>
      </c>
    </row>
    <row r="518" ht="15">
      <c r="A518" s="1" t="s">
        <v>1724</v>
      </c>
    </row>
    <row r="519" ht="15">
      <c r="A519" s="1" t="s">
        <v>1725</v>
      </c>
    </row>
    <row r="520" ht="15">
      <c r="A520" s="1" t="s">
        <v>1726</v>
      </c>
    </row>
    <row r="521" ht="15">
      <c r="D521" s="1" t="s">
        <v>1300</v>
      </c>
    </row>
    <row r="522" ht="19.5">
      <c r="A522" s="1" t="s">
        <v>2050</v>
      </c>
    </row>
    <row r="523" ht="19.5">
      <c r="A523" s="1" t="s">
        <v>2051</v>
      </c>
    </row>
    <row r="524" ht="15">
      <c r="C524" s="1" t="s">
        <v>1288</v>
      </c>
    </row>
    <row r="525" ht="19.5">
      <c r="A525" s="1" t="s">
        <v>1826</v>
      </c>
    </row>
    <row r="526" ht="15">
      <c r="A526" s="1" t="s">
        <v>1727</v>
      </c>
    </row>
    <row r="527" ht="15">
      <c r="C527" s="1" t="s">
        <v>1289</v>
      </c>
    </row>
    <row r="528" ht="15">
      <c r="A528" s="1" t="s">
        <v>1728</v>
      </c>
    </row>
    <row r="529" ht="15">
      <c r="A529" s="1" t="s">
        <v>1729</v>
      </c>
    </row>
    <row r="530" ht="15">
      <c r="A530" s="1" t="s">
        <v>1730</v>
      </c>
    </row>
    <row r="531" ht="15">
      <c r="A531" s="1" t="s">
        <v>1731</v>
      </c>
    </row>
    <row r="532" ht="15">
      <c r="A532" s="1" t="s">
        <v>1732</v>
      </c>
    </row>
    <row r="533" ht="15">
      <c r="A533" s="1" t="s">
        <v>1733</v>
      </c>
    </row>
    <row r="534" ht="15">
      <c r="A534" s="1" t="s">
        <v>1734</v>
      </c>
    </row>
    <row r="535" ht="15">
      <c r="A535" s="1" t="s">
        <v>1735</v>
      </c>
    </row>
    <row r="536" ht="15">
      <c r="A536" s="1" t="s">
        <v>1736</v>
      </c>
    </row>
    <row r="537" ht="15">
      <c r="A537" s="1" t="s">
        <v>1737</v>
      </c>
    </row>
    <row r="538" ht="15">
      <c r="A538" s="1" t="s">
        <v>1738</v>
      </c>
    </row>
    <row r="539" ht="15">
      <c r="A539" s="1" t="s">
        <v>1739</v>
      </c>
    </row>
    <row r="540" ht="15">
      <c r="A540" s="1" t="s">
        <v>1740</v>
      </c>
    </row>
    <row r="541" ht="15">
      <c r="A541" s="1" t="s">
        <v>1741</v>
      </c>
    </row>
    <row r="542" ht="15">
      <c r="A542" s="1" t="s">
        <v>1742</v>
      </c>
    </row>
    <row r="543" ht="15">
      <c r="A543" s="1" t="s">
        <v>1743</v>
      </c>
    </row>
    <row r="544" ht="15">
      <c r="A544" s="1" t="s">
        <v>1744</v>
      </c>
    </row>
    <row r="545" ht="15">
      <c r="A545" s="1" t="s">
        <v>1745</v>
      </c>
    </row>
    <row r="546" ht="15">
      <c r="A546" s="1" t="s">
        <v>1746</v>
      </c>
    </row>
    <row r="547" ht="15">
      <c r="A547" s="1" t="s">
        <v>515</v>
      </c>
    </row>
    <row r="548" ht="15">
      <c r="A548" s="1" t="s">
        <v>516</v>
      </c>
    </row>
    <row r="549" ht="15">
      <c r="A549" s="1" t="s">
        <v>517</v>
      </c>
    </row>
    <row r="550" ht="15">
      <c r="A550" s="1" t="s">
        <v>518</v>
      </c>
    </row>
    <row r="551" ht="15">
      <c r="A551" s="1" t="s">
        <v>519</v>
      </c>
    </row>
    <row r="552" ht="15">
      <c r="A552" s="1" t="s">
        <v>520</v>
      </c>
    </row>
    <row r="553" ht="15">
      <c r="A553" s="1" t="s">
        <v>521</v>
      </c>
    </row>
    <row r="554" ht="15">
      <c r="A554" s="1" t="s">
        <v>522</v>
      </c>
    </row>
    <row r="555" ht="15">
      <c r="A555" s="1" t="s">
        <v>523</v>
      </c>
    </row>
    <row r="556" ht="15">
      <c r="A556" s="1" t="s">
        <v>524</v>
      </c>
    </row>
    <row r="557" ht="15">
      <c r="A557" s="1" t="s">
        <v>525</v>
      </c>
    </row>
    <row r="558" ht="15">
      <c r="A558" s="1" t="s">
        <v>526</v>
      </c>
    </row>
    <row r="559" ht="15">
      <c r="A559" s="1" t="s">
        <v>527</v>
      </c>
    </row>
    <row r="560" ht="15">
      <c r="A560" s="1" t="s">
        <v>528</v>
      </c>
    </row>
    <row r="561" ht="15">
      <c r="A561" s="1" t="s">
        <v>529</v>
      </c>
    </row>
    <row r="562" ht="15">
      <c r="A562" s="1" t="s">
        <v>530</v>
      </c>
    </row>
    <row r="563" ht="15">
      <c r="A563" s="1" t="s">
        <v>531</v>
      </c>
    </row>
    <row r="564" ht="15">
      <c r="A564" s="1" t="s">
        <v>532</v>
      </c>
    </row>
    <row r="565" ht="15">
      <c r="A565" s="1" t="s">
        <v>1559</v>
      </c>
    </row>
    <row r="566" ht="15">
      <c r="G566" s="1" t="s">
        <v>501</v>
      </c>
    </row>
    <row r="567" spans="1:13" ht="15">
      <c r="A567" s="1" t="s">
        <v>1560</v>
      </c>
      <c r="C567" s="4">
        <v>0</v>
      </c>
      <c r="D567" s="4">
        <v>50</v>
      </c>
      <c r="E567" s="4">
        <v>100</v>
      </c>
      <c r="F567" s="4">
        <v>150</v>
      </c>
      <c r="G567" s="4">
        <v>200</v>
      </c>
      <c r="H567" s="4">
        <v>300</v>
      </c>
      <c r="I567" s="4">
        <v>400</v>
      </c>
      <c r="J567" s="4">
        <v>500</v>
      </c>
      <c r="K567" s="4">
        <v>600</v>
      </c>
      <c r="L567" s="4">
        <v>700</v>
      </c>
      <c r="M567" s="4">
        <v>800</v>
      </c>
    </row>
    <row r="568" spans="1:13" ht="15">
      <c r="A568" s="1" t="s">
        <v>1561</v>
      </c>
      <c r="C568" s="4">
        <v>1</v>
      </c>
      <c r="D568" s="4">
        <v>0.775</v>
      </c>
      <c r="E568" s="4">
        <v>0.68</v>
      </c>
      <c r="F568" s="4">
        <v>0.615</v>
      </c>
      <c r="G568" s="4">
        <v>0.57</v>
      </c>
      <c r="H568" s="4">
        <v>0.495</v>
      </c>
      <c r="I568" s="4">
        <v>0.45</v>
      </c>
      <c r="J568" s="4">
        <v>0.426</v>
      </c>
      <c r="K568" s="4">
        <v>0.41</v>
      </c>
      <c r="L568" s="4">
        <v>0.4</v>
      </c>
      <c r="M568" s="4">
        <v>0.39</v>
      </c>
    </row>
    <row r="569" ht="15">
      <c r="A569" s="1" t="s">
        <v>1562</v>
      </c>
    </row>
    <row r="570" ht="15">
      <c r="A570" s="1" t="s">
        <v>1563</v>
      </c>
    </row>
    <row r="571" ht="15">
      <c r="A571" s="1" t="s">
        <v>1564</v>
      </c>
    </row>
    <row r="572" ht="15">
      <c r="A572" s="1" t="s">
        <v>1565</v>
      </c>
    </row>
    <row r="573" ht="15">
      <c r="A573" s="1" t="s">
        <v>1566</v>
      </c>
    </row>
    <row r="574" ht="15">
      <c r="A574" s="1" t="s">
        <v>1567</v>
      </c>
    </row>
    <row r="575" ht="15">
      <c r="A575" s="1" t="s">
        <v>1568</v>
      </c>
    </row>
    <row r="576" ht="15">
      <c r="A576" s="1" t="s">
        <v>1752</v>
      </c>
    </row>
    <row r="577" ht="15">
      <c r="A577" s="1" t="s">
        <v>1753</v>
      </c>
    </row>
    <row r="578" ht="15">
      <c r="A578" s="1" t="s">
        <v>1754</v>
      </c>
    </row>
    <row r="579" ht="15">
      <c r="B579" s="1" t="s">
        <v>11</v>
      </c>
    </row>
    <row r="580" ht="15">
      <c r="C580" s="1" t="s">
        <v>1290</v>
      </c>
    </row>
    <row r="581" ht="15">
      <c r="G581" s="1" t="s">
        <v>502</v>
      </c>
    </row>
    <row r="582" spans="1:12" ht="15.75">
      <c r="A582" s="6" t="s">
        <v>1721</v>
      </c>
      <c r="B582" s="4">
        <f>1/25</f>
        <v>0.04</v>
      </c>
      <c r="C582" s="4">
        <v>0.2</v>
      </c>
      <c r="D582" s="4">
        <v>0.3</v>
      </c>
      <c r="E582" s="4">
        <v>0.4</v>
      </c>
      <c r="F582" s="4">
        <v>0.6</v>
      </c>
      <c r="G582" s="4">
        <v>0.8</v>
      </c>
      <c r="H582" s="4">
        <v>1</v>
      </c>
      <c r="I582" s="4">
        <v>1.2</v>
      </c>
      <c r="J582" s="4">
        <v>1.4</v>
      </c>
      <c r="K582" s="4">
        <v>1.6</v>
      </c>
      <c r="L582" s="4">
        <v>1.8</v>
      </c>
    </row>
    <row r="583" spans="1:12" ht="15.75">
      <c r="A583" s="6" t="s">
        <v>1755</v>
      </c>
      <c r="B583" s="4">
        <v>1</v>
      </c>
      <c r="C583" s="4">
        <v>1.49</v>
      </c>
      <c r="D583" s="4">
        <v>1.72</v>
      </c>
      <c r="E583" s="4">
        <v>1.96</v>
      </c>
      <c r="F583" s="4">
        <v>2.34</v>
      </c>
      <c r="G583" s="4">
        <v>2.68</v>
      </c>
      <c r="H583" s="4">
        <v>3</v>
      </c>
      <c r="I583" s="4">
        <v>3.3</v>
      </c>
      <c r="J583" s="4">
        <v>3.57</v>
      </c>
      <c r="K583" s="4">
        <v>3.8</v>
      </c>
      <c r="L583" s="4">
        <v>4</v>
      </c>
    </row>
    <row r="584" ht="15">
      <c r="A584" s="1" t="s">
        <v>1756</v>
      </c>
    </row>
    <row r="585" ht="15">
      <c r="A585" s="1" t="s">
        <v>1757</v>
      </c>
    </row>
    <row r="586" ht="15">
      <c r="A586" s="1" t="s">
        <v>1758</v>
      </c>
    </row>
    <row r="587" ht="15">
      <c r="A587" s="1" t="s">
        <v>1759</v>
      </c>
    </row>
    <row r="588" ht="15">
      <c r="A588" s="1" t="s">
        <v>1760</v>
      </c>
    </row>
    <row r="589" ht="15">
      <c r="A589" s="1" t="s">
        <v>1761</v>
      </c>
    </row>
    <row r="590" ht="15">
      <c r="A590" s="1" t="s">
        <v>1762</v>
      </c>
    </row>
    <row r="591" ht="15">
      <c r="A591" s="1" t="s">
        <v>1371</v>
      </c>
    </row>
    <row r="592" ht="15">
      <c r="A592" s="1" t="s">
        <v>1372</v>
      </c>
    </row>
    <row r="593" ht="15">
      <c r="A593" s="1" t="s">
        <v>2075</v>
      </c>
    </row>
    <row r="594" ht="15">
      <c r="A594" s="1" t="s">
        <v>2076</v>
      </c>
    </row>
    <row r="595" ht="15">
      <c r="A595" s="1" t="s">
        <v>2077</v>
      </c>
    </row>
    <row r="596" ht="15">
      <c r="A596" s="1" t="s">
        <v>2078</v>
      </c>
    </row>
    <row r="597" ht="15">
      <c r="A597" s="1" t="s">
        <v>2079</v>
      </c>
    </row>
    <row r="598" ht="15">
      <c r="A598" s="1" t="s">
        <v>2080</v>
      </c>
    </row>
    <row r="599" ht="15">
      <c r="A599" s="1" t="s">
        <v>2081</v>
      </c>
    </row>
    <row r="600" ht="15">
      <c r="A600" s="1" t="s">
        <v>2082</v>
      </c>
    </row>
    <row r="601" ht="15">
      <c r="A601" s="1" t="s">
        <v>2083</v>
      </c>
    </row>
    <row r="602" ht="15">
      <c r="A602" s="1" t="s">
        <v>1098</v>
      </c>
    </row>
    <row r="603" ht="15">
      <c r="A603" s="1" t="s">
        <v>1099</v>
      </c>
    </row>
    <row r="604" ht="15">
      <c r="A604" s="1" t="s">
        <v>2345</v>
      </c>
    </row>
    <row r="605" ht="15">
      <c r="A605" s="1" t="s">
        <v>2346</v>
      </c>
    </row>
    <row r="606" ht="15">
      <c r="A606" s="1" t="s">
        <v>2347</v>
      </c>
    </row>
    <row r="607" ht="15">
      <c r="A607" s="1" t="s">
        <v>2348</v>
      </c>
    </row>
    <row r="608" ht="15">
      <c r="A608" s="1" t="s">
        <v>2349</v>
      </c>
    </row>
    <row r="609" ht="15">
      <c r="A609" s="1" t="s">
        <v>2350</v>
      </c>
    </row>
    <row r="610" ht="15">
      <c r="A610" s="1" t="s">
        <v>2351</v>
      </c>
    </row>
    <row r="611" ht="15">
      <c r="A611" s="1" t="s">
        <v>2352</v>
      </c>
    </row>
    <row r="612" ht="15">
      <c r="A612" s="1" t="s">
        <v>2353</v>
      </c>
    </row>
    <row r="613" ht="15">
      <c r="A613" s="1" t="s">
        <v>2354</v>
      </c>
    </row>
    <row r="614" ht="15">
      <c r="A614" s="1" t="s">
        <v>2355</v>
      </c>
    </row>
    <row r="615" ht="15">
      <c r="A615" s="1" t="s">
        <v>2356</v>
      </c>
    </row>
    <row r="616" ht="15">
      <c r="A616" s="1" t="s">
        <v>2357</v>
      </c>
    </row>
    <row r="617" ht="15">
      <c r="A617" s="1" t="s">
        <v>2358</v>
      </c>
    </row>
    <row r="618" ht="15">
      <c r="A618" s="1" t="s">
        <v>2359</v>
      </c>
    </row>
    <row r="619" ht="15">
      <c r="A619" s="1" t="s">
        <v>2360</v>
      </c>
    </row>
    <row r="620" ht="15">
      <c r="A620" s="1" t="s">
        <v>917</v>
      </c>
    </row>
    <row r="621" ht="15">
      <c r="A621" s="1" t="s">
        <v>918</v>
      </c>
    </row>
    <row r="622" ht="15">
      <c r="A622" s="1" t="s">
        <v>919</v>
      </c>
    </row>
    <row r="623" ht="15">
      <c r="B623" s="1" t="s">
        <v>11</v>
      </c>
    </row>
    <row r="624" ht="15">
      <c r="C624" s="1" t="s">
        <v>1291</v>
      </c>
    </row>
    <row r="625" ht="15">
      <c r="G625" s="1" t="s">
        <v>503</v>
      </c>
    </row>
    <row r="626" spans="1:9" ht="15.75">
      <c r="A626" s="6" t="s">
        <v>1721</v>
      </c>
      <c r="B626" s="4">
        <v>0</v>
      </c>
      <c r="C626" s="4">
        <v>0.2</v>
      </c>
      <c r="D626" s="4">
        <v>0.33</v>
      </c>
      <c r="E626" s="4">
        <v>0.4</v>
      </c>
      <c r="F626" s="4">
        <v>0.6</v>
      </c>
      <c r="G626" s="4">
        <v>0.8</v>
      </c>
      <c r="H626" s="4">
        <v>1</v>
      </c>
      <c r="I626" s="4">
        <v>1.2</v>
      </c>
    </row>
    <row r="627" spans="1:9" ht="15.75">
      <c r="A627" s="6" t="s">
        <v>1755</v>
      </c>
      <c r="B627" s="4">
        <v>1</v>
      </c>
      <c r="C627" s="4">
        <v>1</v>
      </c>
      <c r="D627" s="4">
        <v>1</v>
      </c>
      <c r="E627" s="4">
        <v>1.02</v>
      </c>
      <c r="F627" s="4">
        <v>1.17</v>
      </c>
      <c r="G627" s="4">
        <v>1.325</v>
      </c>
      <c r="H627" s="4">
        <v>1.53</v>
      </c>
      <c r="I627" s="4">
        <v>1.743</v>
      </c>
    </row>
    <row r="628" ht="15">
      <c r="A628" s="1" t="s">
        <v>920</v>
      </c>
    </row>
    <row r="629" ht="15">
      <c r="A629" s="1" t="s">
        <v>921</v>
      </c>
    </row>
    <row r="630" ht="15">
      <c r="A630" s="1" t="s">
        <v>922</v>
      </c>
    </row>
    <row r="631" ht="15">
      <c r="A631" s="1" t="s">
        <v>923</v>
      </c>
    </row>
    <row r="632" ht="15">
      <c r="A632" s="1" t="s">
        <v>924</v>
      </c>
    </row>
    <row r="633" ht="15">
      <c r="A633" s="1" t="s">
        <v>925</v>
      </c>
    </row>
    <row r="634" ht="15">
      <c r="A634" s="1" t="s">
        <v>926</v>
      </c>
    </row>
    <row r="635" ht="15">
      <c r="A635" s="1" t="s">
        <v>927</v>
      </c>
    </row>
    <row r="636" ht="15">
      <c r="A636" s="1" t="s">
        <v>928</v>
      </c>
    </row>
    <row r="637" ht="15">
      <c r="A637" s="1" t="s">
        <v>929</v>
      </c>
    </row>
    <row r="638" ht="15">
      <c r="A638" s="1" t="s">
        <v>930</v>
      </c>
    </row>
    <row r="639" ht="15">
      <c r="A639" s="1" t="s">
        <v>931</v>
      </c>
    </row>
    <row r="640" ht="15">
      <c r="A640" s="1" t="s">
        <v>932</v>
      </c>
    </row>
    <row r="641" ht="15">
      <c r="A641" s="1" t="s">
        <v>1581</v>
      </c>
    </row>
    <row r="642" ht="15">
      <c r="A642" s="1" t="s">
        <v>1582</v>
      </c>
    </row>
    <row r="643" ht="15">
      <c r="A643" s="1" t="s">
        <v>1583</v>
      </c>
    </row>
    <row r="644" ht="15">
      <c r="A644" s="1" t="s">
        <v>1584</v>
      </c>
    </row>
    <row r="645" ht="15">
      <c r="A645" s="1" t="s">
        <v>2084</v>
      </c>
    </row>
    <row r="646" ht="15">
      <c r="A646" s="1" t="s">
        <v>2085</v>
      </c>
    </row>
    <row r="647" ht="15">
      <c r="A647" s="1" t="s">
        <v>2086</v>
      </c>
    </row>
    <row r="648" ht="15">
      <c r="A648" s="1" t="s">
        <v>2087</v>
      </c>
    </row>
    <row r="649" ht="15">
      <c r="A649" s="1" t="s">
        <v>2088</v>
      </c>
    </row>
    <row r="650" ht="15">
      <c r="A650" s="1" t="s">
        <v>2089</v>
      </c>
    </row>
    <row r="651" ht="15">
      <c r="A651" s="1" t="s">
        <v>2090</v>
      </c>
    </row>
    <row r="652" ht="15">
      <c r="A652" s="1" t="s">
        <v>2091</v>
      </c>
    </row>
    <row r="653" ht="15">
      <c r="A653" s="1" t="s">
        <v>2092</v>
      </c>
    </row>
    <row r="654" ht="15">
      <c r="A654" s="1" t="s">
        <v>2093</v>
      </c>
    </row>
    <row r="655" ht="15">
      <c r="A655" s="1" t="s">
        <v>2094</v>
      </c>
    </row>
    <row r="656" ht="15">
      <c r="A656" s="1" t="s">
        <v>1836</v>
      </c>
    </row>
    <row r="657" ht="15">
      <c r="A657" s="1" t="s">
        <v>1837</v>
      </c>
    </row>
    <row r="658" ht="15">
      <c r="A658" s="1" t="s">
        <v>1838</v>
      </c>
    </row>
    <row r="659" ht="15">
      <c r="A659" s="1" t="s">
        <v>1839</v>
      </c>
    </row>
    <row r="660" ht="15">
      <c r="A660" s="1" t="s">
        <v>1840</v>
      </c>
    </row>
    <row r="661" ht="15">
      <c r="A661" s="1" t="s">
        <v>1841</v>
      </c>
    </row>
    <row r="662" ht="15">
      <c r="A662" s="1" t="s">
        <v>1842</v>
      </c>
    </row>
    <row r="663" ht="15">
      <c r="A663" s="1" t="s">
        <v>1843</v>
      </c>
    </row>
    <row r="664" ht="15">
      <c r="A664" s="1" t="s">
        <v>1844</v>
      </c>
    </row>
    <row r="665" ht="15">
      <c r="A665" s="1" t="s">
        <v>1845</v>
      </c>
    </row>
    <row r="666" ht="15">
      <c r="A666" s="1" t="s">
        <v>1846</v>
      </c>
    </row>
    <row r="667" ht="15">
      <c r="A667" s="1" t="s">
        <v>1847</v>
      </c>
    </row>
    <row r="668" ht="15">
      <c r="A668" s="1" t="s">
        <v>1848</v>
      </c>
    </row>
    <row r="669" ht="15">
      <c r="A669" s="1" t="s">
        <v>1849</v>
      </c>
    </row>
    <row r="670" ht="15">
      <c r="A670" s="1" t="s">
        <v>1850</v>
      </c>
    </row>
    <row r="671" ht="15">
      <c r="A671" s="1" t="s">
        <v>1851</v>
      </c>
    </row>
    <row r="672" ht="15">
      <c r="A672" s="1" t="s">
        <v>1852</v>
      </c>
    </row>
    <row r="673" ht="15">
      <c r="A673" s="1" t="s">
        <v>1853</v>
      </c>
    </row>
    <row r="674" ht="15">
      <c r="A674" s="1" t="s">
        <v>1854</v>
      </c>
    </row>
    <row r="675" ht="15">
      <c r="A675" s="1" t="s">
        <v>1855</v>
      </c>
    </row>
    <row r="676" ht="15">
      <c r="A676" s="1" t="s">
        <v>1856</v>
      </c>
    </row>
    <row r="677" ht="15">
      <c r="A677" s="1" t="s">
        <v>1857</v>
      </c>
    </row>
    <row r="678" ht="15">
      <c r="A678" s="1" t="s">
        <v>1858</v>
      </c>
    </row>
    <row r="679" ht="15">
      <c r="A679" s="1" t="s">
        <v>1859</v>
      </c>
    </row>
    <row r="680" ht="15">
      <c r="A680" s="1" t="s">
        <v>1860</v>
      </c>
    </row>
    <row r="681" ht="15">
      <c r="A681" s="1" t="s">
        <v>1861</v>
      </c>
    </row>
    <row r="682" ht="15">
      <c r="A682" s="1" t="s">
        <v>1862</v>
      </c>
    </row>
    <row r="683" ht="15">
      <c r="A683" s="1" t="s">
        <v>1863</v>
      </c>
    </row>
    <row r="684" ht="15">
      <c r="A684" s="1" t="s">
        <v>1864</v>
      </c>
    </row>
    <row r="685" ht="15">
      <c r="A685" s="1" t="s">
        <v>1865</v>
      </c>
    </row>
    <row r="686" ht="15">
      <c r="A686" s="1" t="s">
        <v>1866</v>
      </c>
    </row>
    <row r="687" ht="15">
      <c r="A687" s="1" t="s">
        <v>816</v>
      </c>
    </row>
    <row r="688" ht="15">
      <c r="A688" s="1" t="s">
        <v>2280</v>
      </c>
    </row>
    <row r="689" ht="15">
      <c r="A689" s="1" t="s">
        <v>1349</v>
      </c>
    </row>
    <row r="690" ht="15">
      <c r="A690" s="1" t="s">
        <v>1350</v>
      </c>
    </row>
    <row r="691" ht="15">
      <c r="A691" s="1" t="s">
        <v>1351</v>
      </c>
    </row>
    <row r="692" ht="15">
      <c r="A692" s="1" t="s">
        <v>2322</v>
      </c>
    </row>
    <row r="693" spans="5:9" ht="15">
      <c r="E693" s="1" t="s">
        <v>1292</v>
      </c>
      <c r="I693" s="1" t="s">
        <v>509</v>
      </c>
    </row>
    <row r="694" spans="1:14" ht="15">
      <c r="A694" s="1" t="s">
        <v>2323</v>
      </c>
      <c r="D694" s="4">
        <v>70</v>
      </c>
      <c r="E694" s="4">
        <v>78</v>
      </c>
      <c r="F694" s="4">
        <v>80</v>
      </c>
      <c r="G694" s="4">
        <v>85</v>
      </c>
      <c r="H694" s="4">
        <v>86</v>
      </c>
      <c r="I694" s="4">
        <v>88</v>
      </c>
      <c r="J694" s="4">
        <v>90</v>
      </c>
      <c r="K694" s="4">
        <v>92</v>
      </c>
      <c r="L694" s="4">
        <v>97</v>
      </c>
      <c r="M694" s="4">
        <v>106</v>
      </c>
      <c r="N694" s="4">
        <v>107</v>
      </c>
    </row>
    <row r="695" spans="1:14" ht="15">
      <c r="A695" s="1" t="s">
        <v>2324</v>
      </c>
      <c r="E695" s="4">
        <v>0.25</v>
      </c>
      <c r="F695" s="4">
        <v>0.33</v>
      </c>
      <c r="G695" s="4">
        <v>0.31</v>
      </c>
      <c r="H695" s="4">
        <v>0.26</v>
      </c>
      <c r="I695" s="4">
        <v>0.2</v>
      </c>
      <c r="J695" s="4">
        <v>0.21</v>
      </c>
      <c r="K695" s="4">
        <v>0.1</v>
      </c>
      <c r="L695" s="4">
        <v>0.15</v>
      </c>
      <c r="M695" s="4">
        <v>0.075</v>
      </c>
      <c r="N695" s="4">
        <v>0.09</v>
      </c>
    </row>
    <row r="696" spans="1:14" ht="15">
      <c r="A696" s="1" t="s">
        <v>2325</v>
      </c>
      <c r="E696" s="4">
        <f aca="true" t="shared" si="9" ref="E696:N696">91236*(E694/10)^-6</f>
        <v>0.4051339332520383</v>
      </c>
      <c r="F696" s="4">
        <f t="shared" si="9"/>
        <v>0.3480377197265625</v>
      </c>
      <c r="G696" s="4">
        <f t="shared" si="9"/>
        <v>0.24190936543775393</v>
      </c>
      <c r="H696" s="4">
        <f t="shared" si="9"/>
        <v>0.22551504935719763</v>
      </c>
      <c r="I696" s="4">
        <f t="shared" si="9"/>
        <v>0.19645821946100775</v>
      </c>
      <c r="J696" s="4">
        <f t="shared" si="9"/>
        <v>0.1716766301433273</v>
      </c>
      <c r="K696" s="4">
        <f t="shared" si="9"/>
        <v>0.15046631065592486</v>
      </c>
      <c r="L696" s="4">
        <f t="shared" si="9"/>
        <v>0.10953069186013846</v>
      </c>
      <c r="M696" s="4">
        <f t="shared" si="9"/>
        <v>0.06431777986755433</v>
      </c>
      <c r="N696" s="4">
        <f t="shared" si="9"/>
        <v>0.06079439913212338</v>
      </c>
    </row>
    <row r="697" spans="1:14" ht="15">
      <c r="A697" s="1" t="s">
        <v>2326</v>
      </c>
      <c r="E697" s="4">
        <f aca="true" t="shared" si="10" ref="E697:N697">10*(E695/91236)^(-1/6)</f>
        <v>84.53522338920371</v>
      </c>
      <c r="F697" s="4">
        <f t="shared" si="10"/>
        <v>80.71273231494565</v>
      </c>
      <c r="G697" s="4">
        <f t="shared" si="10"/>
        <v>81.55816084608222</v>
      </c>
      <c r="H697" s="4">
        <f t="shared" si="10"/>
        <v>83.9844369123266</v>
      </c>
      <c r="I697" s="4">
        <f t="shared" si="10"/>
        <v>87.73833194664732</v>
      </c>
      <c r="J697" s="4">
        <f t="shared" si="10"/>
        <v>87.02776365416979</v>
      </c>
      <c r="K697" s="4">
        <f t="shared" si="10"/>
        <v>98.48294779208143</v>
      </c>
      <c r="L697" s="4">
        <f t="shared" si="10"/>
        <v>92.04760568471653</v>
      </c>
      <c r="M697" s="4">
        <f t="shared" si="10"/>
        <v>103.31994401884039</v>
      </c>
      <c r="N697" s="4">
        <f t="shared" si="10"/>
        <v>100.22759002221015</v>
      </c>
    </row>
    <row r="699" ht="15">
      <c r="A699" s="1" t="s">
        <v>2327</v>
      </c>
    </row>
    <row r="700" ht="15">
      <c r="A700" s="1" t="s">
        <v>2328</v>
      </c>
    </row>
    <row r="701" ht="15">
      <c r="A701" s="1" t="s">
        <v>2329</v>
      </c>
    </row>
    <row r="702" ht="15">
      <c r="A702" s="1" t="s">
        <v>2330</v>
      </c>
    </row>
    <row r="703" ht="18">
      <c r="A703" s="1" t="s">
        <v>1827</v>
      </c>
    </row>
    <row r="704" ht="18">
      <c r="A704" s="1" t="s">
        <v>1828</v>
      </c>
    </row>
    <row r="705" ht="15">
      <c r="A705" s="1" t="s">
        <v>2331</v>
      </c>
    </row>
    <row r="706" ht="15">
      <c r="A706" s="1" t="s">
        <v>2332</v>
      </c>
    </row>
    <row r="707" ht="15">
      <c r="A707" s="1" t="s">
        <v>2333</v>
      </c>
    </row>
    <row r="708" ht="15">
      <c r="A708" s="1" t="s">
        <v>546</v>
      </c>
    </row>
    <row r="709" ht="15">
      <c r="A709" s="1" t="s">
        <v>547</v>
      </c>
    </row>
    <row r="710" ht="15">
      <c r="A710" s="1" t="s">
        <v>548</v>
      </c>
    </row>
    <row r="711" ht="15">
      <c r="A711" s="1" t="s">
        <v>549</v>
      </c>
    </row>
    <row r="712" ht="15">
      <c r="A712" s="1" t="s">
        <v>550</v>
      </c>
    </row>
    <row r="713" ht="15">
      <c r="A713" s="1" t="s">
        <v>551</v>
      </c>
    </row>
    <row r="714" ht="15">
      <c r="A714" s="1" t="s">
        <v>552</v>
      </c>
    </row>
    <row r="715" ht="15">
      <c r="A715" s="1" t="s">
        <v>553</v>
      </c>
    </row>
    <row r="716" ht="15">
      <c r="A716" s="1" t="s">
        <v>554</v>
      </c>
    </row>
    <row r="717" ht="15">
      <c r="A717" s="1" t="s">
        <v>555</v>
      </c>
    </row>
    <row r="718" ht="15">
      <c r="A718" s="1" t="s">
        <v>556</v>
      </c>
    </row>
    <row r="719" ht="15">
      <c r="A719" s="1" t="s">
        <v>557</v>
      </c>
    </row>
    <row r="720" ht="15">
      <c r="A720" s="1" t="s">
        <v>558</v>
      </c>
    </row>
    <row r="721" ht="15">
      <c r="A721" s="1" t="s">
        <v>559</v>
      </c>
    </row>
    <row r="722" ht="15">
      <c r="A722" s="1" t="s">
        <v>776</v>
      </c>
    </row>
    <row r="723" ht="15">
      <c r="A723" s="1" t="s">
        <v>777</v>
      </c>
    </row>
    <row r="724" ht="15">
      <c r="A724" s="1" t="s">
        <v>778</v>
      </c>
    </row>
    <row r="725" ht="15">
      <c r="A725" s="1" t="s">
        <v>779</v>
      </c>
    </row>
    <row r="726" ht="15">
      <c r="A726" s="1" t="s">
        <v>780</v>
      </c>
    </row>
    <row r="727" spans="4:9" ht="15">
      <c r="D727" s="1" t="s">
        <v>1292</v>
      </c>
      <c r="I727" s="1" t="s">
        <v>510</v>
      </c>
    </row>
    <row r="728" spans="1:12" ht="15">
      <c r="A728" s="1" t="s">
        <v>781</v>
      </c>
      <c r="C728" s="4">
        <v>0</v>
      </c>
      <c r="D728" s="4">
        <v>0.12</v>
      </c>
      <c r="E728" s="4">
        <v>0.18</v>
      </c>
      <c r="F728" s="4">
        <v>0.18</v>
      </c>
      <c r="G728" s="4">
        <v>0.23</v>
      </c>
      <c r="H728" s="4">
        <v>0.28</v>
      </c>
      <c r="I728" s="4">
        <v>0.3</v>
      </c>
      <c r="J728" s="4">
        <v>0.32</v>
      </c>
      <c r="K728" s="4">
        <v>0.37</v>
      </c>
      <c r="L728" s="4">
        <v>1</v>
      </c>
    </row>
    <row r="729" spans="1:12" ht="15">
      <c r="A729" s="1" t="s">
        <v>782</v>
      </c>
      <c r="C729" s="4">
        <v>0</v>
      </c>
      <c r="D729" s="4">
        <v>2600</v>
      </c>
      <c r="E729" s="4">
        <v>3000</v>
      </c>
      <c r="F729" s="4">
        <v>4000</v>
      </c>
      <c r="G729" s="4">
        <v>4000</v>
      </c>
      <c r="H729" s="4">
        <v>6000</v>
      </c>
      <c r="I729" s="4">
        <v>5050</v>
      </c>
      <c r="J729" s="4">
        <v>7000</v>
      </c>
      <c r="K729" s="4">
        <v>7300</v>
      </c>
      <c r="L729" s="4">
        <v>20000</v>
      </c>
    </row>
    <row r="730" spans="1:12" ht="15">
      <c r="A730" s="1" t="s">
        <v>783</v>
      </c>
      <c r="C730" s="4">
        <f aca="true" t="shared" si="11" ref="C730:L730">C729/20000</f>
        <v>0</v>
      </c>
      <c r="D730" s="4">
        <f t="shared" si="11"/>
        <v>0.13</v>
      </c>
      <c r="E730" s="4">
        <f t="shared" si="11"/>
        <v>0.15</v>
      </c>
      <c r="F730" s="4">
        <f t="shared" si="11"/>
        <v>0.2</v>
      </c>
      <c r="G730" s="4">
        <f t="shared" si="11"/>
        <v>0.2</v>
      </c>
      <c r="H730" s="4">
        <f t="shared" si="11"/>
        <v>0.3</v>
      </c>
      <c r="I730" s="4">
        <f t="shared" si="11"/>
        <v>0.2525</v>
      </c>
      <c r="J730" s="4">
        <f t="shared" si="11"/>
        <v>0.35</v>
      </c>
      <c r="K730" s="4">
        <f t="shared" si="11"/>
        <v>0.365</v>
      </c>
      <c r="L730" s="4">
        <f t="shared" si="11"/>
        <v>1</v>
      </c>
    </row>
    <row r="731" spans="1:12" ht="15">
      <c r="A731" s="1" t="s">
        <v>1461</v>
      </c>
      <c r="C731" s="4">
        <f aca="true" t="shared" si="12" ref="C731:L731">C728</f>
        <v>0</v>
      </c>
      <c r="D731" s="4">
        <f t="shared" si="12"/>
        <v>0.12</v>
      </c>
      <c r="E731" s="4">
        <f t="shared" si="12"/>
        <v>0.18</v>
      </c>
      <c r="F731" s="4">
        <f t="shared" si="12"/>
        <v>0.18</v>
      </c>
      <c r="G731" s="4">
        <f t="shared" si="12"/>
        <v>0.23</v>
      </c>
      <c r="H731" s="4">
        <f t="shared" si="12"/>
        <v>0.28</v>
      </c>
      <c r="I731" s="4">
        <f t="shared" si="12"/>
        <v>0.3</v>
      </c>
      <c r="J731" s="4">
        <f t="shared" si="12"/>
        <v>0.32</v>
      </c>
      <c r="K731" s="4">
        <f t="shared" si="12"/>
        <v>0.37</v>
      </c>
      <c r="L731" s="4">
        <f t="shared" si="12"/>
        <v>1</v>
      </c>
    </row>
    <row r="733" ht="15">
      <c r="A733" s="1" t="s">
        <v>784</v>
      </c>
    </row>
    <row r="734" ht="15">
      <c r="A734" s="1" t="s">
        <v>785</v>
      </c>
    </row>
    <row r="735" ht="15">
      <c r="A735" s="1" t="s">
        <v>786</v>
      </c>
    </row>
    <row r="736" ht="15">
      <c r="A736" s="1" t="s">
        <v>787</v>
      </c>
    </row>
    <row r="737" ht="15">
      <c r="A737" s="1" t="s">
        <v>853</v>
      </c>
    </row>
    <row r="738" ht="15">
      <c r="A738" s="1" t="s">
        <v>854</v>
      </c>
    </row>
    <row r="739" ht="15">
      <c r="C739" s="1" t="s">
        <v>1292</v>
      </c>
    </row>
    <row r="740" ht="15">
      <c r="A740" s="1" t="s">
        <v>855</v>
      </c>
    </row>
    <row r="741" ht="15">
      <c r="A741" s="1" t="s">
        <v>856</v>
      </c>
    </row>
    <row r="742" ht="19.5">
      <c r="A742" s="1" t="s">
        <v>1829</v>
      </c>
    </row>
    <row r="743" ht="15">
      <c r="A743" s="1" t="s">
        <v>857</v>
      </c>
    </row>
    <row r="744" ht="15">
      <c r="A744" s="1" t="s">
        <v>858</v>
      </c>
    </row>
    <row r="745" ht="15">
      <c r="A745" s="1" t="s">
        <v>859</v>
      </c>
    </row>
    <row r="746" ht="15">
      <c r="A746" s="1" t="s">
        <v>860</v>
      </c>
    </row>
    <row r="747" spans="1:22" ht="15">
      <c r="A747" s="1" t="s">
        <v>861</v>
      </c>
      <c r="V747" s="1" t="s">
        <v>13</v>
      </c>
    </row>
    <row r="748" spans="1:22" ht="15">
      <c r="A748" s="1" t="s">
        <v>862</v>
      </c>
      <c r="V748" s="1" t="s">
        <v>14</v>
      </c>
    </row>
    <row r="749" ht="15">
      <c r="I749" s="1" t="s">
        <v>511</v>
      </c>
    </row>
    <row r="750" spans="1:23" ht="15">
      <c r="A750" s="3" t="s">
        <v>863</v>
      </c>
      <c r="B750" s="3" t="s">
        <v>466</v>
      </c>
      <c r="C750" s="4">
        <v>90</v>
      </c>
      <c r="D750" s="4">
        <v>100</v>
      </c>
      <c r="E750" s="4">
        <v>120</v>
      </c>
      <c r="F750" s="4">
        <v>145</v>
      </c>
      <c r="G750" s="4">
        <v>175</v>
      </c>
      <c r="H750" s="4">
        <v>210</v>
      </c>
      <c r="I750" s="4">
        <v>250</v>
      </c>
      <c r="J750" s="4">
        <v>290</v>
      </c>
      <c r="K750" s="4">
        <v>330</v>
      </c>
      <c r="L750" s="4">
        <v>370</v>
      </c>
      <c r="M750" s="4">
        <v>410</v>
      </c>
      <c r="N750" s="4">
        <v>500</v>
      </c>
      <c r="O750" s="4">
        <v>700</v>
      </c>
      <c r="P750" s="4">
        <v>1000</v>
      </c>
      <c r="Q750" s="4">
        <v>1500</v>
      </c>
      <c r="R750" s="4">
        <v>2000</v>
      </c>
      <c r="S750" s="4">
        <v>2500</v>
      </c>
      <c r="T750" s="4">
        <v>3000</v>
      </c>
      <c r="U750" s="3" t="s">
        <v>514</v>
      </c>
      <c r="V750" s="3" t="s">
        <v>465</v>
      </c>
      <c r="W750" s="3" t="s">
        <v>464</v>
      </c>
    </row>
    <row r="751" spans="1:23" ht="15">
      <c r="A751" s="4">
        <v>0</v>
      </c>
      <c r="B751" s="3" t="s">
        <v>463</v>
      </c>
      <c r="C751" s="4">
        <v>1</v>
      </c>
      <c r="D751" s="4">
        <v>1.01</v>
      </c>
      <c r="E751" s="4">
        <v>1.03</v>
      </c>
      <c r="F751" s="4">
        <v>1.052</v>
      </c>
      <c r="G751" s="4">
        <v>1.08</v>
      </c>
      <c r="H751" s="4">
        <v>1.11</v>
      </c>
      <c r="I751" s="4">
        <v>1.15</v>
      </c>
      <c r="J751" s="4">
        <v>1.19</v>
      </c>
      <c r="K751" s="4">
        <v>1.23</v>
      </c>
      <c r="L751" s="4">
        <v>1.27</v>
      </c>
      <c r="M751" s="4">
        <v>1.31</v>
      </c>
      <c r="N751" s="4">
        <v>1.4</v>
      </c>
      <c r="O751" s="4">
        <v>1.6</v>
      </c>
      <c r="P751" s="4">
        <v>1.91</v>
      </c>
      <c r="Q751" s="4">
        <v>2.41</v>
      </c>
      <c r="R751" s="4">
        <v>2.88</v>
      </c>
      <c r="S751" s="4">
        <v>3.33</v>
      </c>
      <c r="T751" s="5">
        <v>3.814</v>
      </c>
      <c r="U751" s="4">
        <v>90</v>
      </c>
      <c r="V751" s="4">
        <f aca="true" t="shared" si="13" ref="V751:V761">(T751-1)/(3000-U751)</f>
        <v>0.0009670103092783506</v>
      </c>
      <c r="W751" s="4">
        <f aca="true" t="shared" si="14" ref="W751:W761">T751-V751*3000</f>
        <v>0.9129690721649482</v>
      </c>
    </row>
    <row r="752" spans="1:23" ht="15">
      <c r="A752" s="4">
        <v>0.1</v>
      </c>
      <c r="B752" s="3" t="s">
        <v>463</v>
      </c>
      <c r="D752" s="4">
        <v>1</v>
      </c>
      <c r="E752" s="4">
        <v>1.02</v>
      </c>
      <c r="F752" s="4">
        <v>1.04</v>
      </c>
      <c r="G752" s="4">
        <v>1.07</v>
      </c>
      <c r="H752" s="4">
        <v>1.1</v>
      </c>
      <c r="I752" s="4">
        <v>1.135</v>
      </c>
      <c r="J752" s="4">
        <v>1.17</v>
      </c>
      <c r="K752" s="4">
        <v>1.21</v>
      </c>
      <c r="L752" s="4">
        <v>1.247</v>
      </c>
      <c r="M752" s="4">
        <v>1.285</v>
      </c>
      <c r="N752" s="4">
        <v>1.37</v>
      </c>
      <c r="O752" s="4">
        <v>1.57</v>
      </c>
      <c r="P752" s="4">
        <v>1.87</v>
      </c>
      <c r="Q752" s="4">
        <v>2.36</v>
      </c>
      <c r="R752" s="4">
        <v>2.81</v>
      </c>
      <c r="S752" s="4">
        <v>3.23</v>
      </c>
      <c r="T752" s="5">
        <v>3.71</v>
      </c>
      <c r="U752" s="4">
        <v>100</v>
      </c>
      <c r="V752" s="4">
        <f t="shared" si="13"/>
        <v>0.0009344827586206896</v>
      </c>
      <c r="W752" s="4">
        <f t="shared" si="14"/>
        <v>0.9065517241379308</v>
      </c>
    </row>
    <row r="753" spans="1:23" ht="15">
      <c r="A753" s="4">
        <v>0.2</v>
      </c>
      <c r="B753" s="3" t="s">
        <v>463</v>
      </c>
      <c r="E753" s="4">
        <v>1</v>
      </c>
      <c r="F753" s="4">
        <v>1.02</v>
      </c>
      <c r="G753" s="4">
        <v>1.05</v>
      </c>
      <c r="H753" s="4">
        <v>1.08</v>
      </c>
      <c r="I753" s="4">
        <v>1.115</v>
      </c>
      <c r="J753" s="4">
        <v>1.15</v>
      </c>
      <c r="K753" s="4">
        <v>1.19</v>
      </c>
      <c r="L753" s="4">
        <v>1.225</v>
      </c>
      <c r="M753" s="4">
        <v>1.26</v>
      </c>
      <c r="N753" s="4">
        <v>1.34</v>
      </c>
      <c r="O753" s="4">
        <v>1.53</v>
      </c>
      <c r="P753" s="4">
        <v>1.81</v>
      </c>
      <c r="Q753" s="4">
        <v>2.25</v>
      </c>
      <c r="R753" s="4">
        <v>2.675</v>
      </c>
      <c r="S753" s="4">
        <v>3.1</v>
      </c>
      <c r="T753" s="5">
        <v>3.56</v>
      </c>
      <c r="U753" s="4">
        <v>120</v>
      </c>
      <c r="V753" s="4">
        <f t="shared" si="13"/>
        <v>0.0008888888888888889</v>
      </c>
      <c r="W753" s="4">
        <f t="shared" si="14"/>
        <v>0.8933333333333331</v>
      </c>
    </row>
    <row r="754" spans="1:23" ht="15">
      <c r="A754" s="4">
        <v>0.3</v>
      </c>
      <c r="B754" s="3" t="s">
        <v>463</v>
      </c>
      <c r="F754" s="4">
        <v>1</v>
      </c>
      <c r="G754" s="4">
        <v>1.025</v>
      </c>
      <c r="H754" s="4">
        <v>1.055</v>
      </c>
      <c r="I754" s="4">
        <v>1.09</v>
      </c>
      <c r="J754" s="4">
        <v>1.125</v>
      </c>
      <c r="K754" s="4">
        <v>1.16</v>
      </c>
      <c r="L754" s="4">
        <v>1.195</v>
      </c>
      <c r="M754" s="4">
        <v>1.23</v>
      </c>
      <c r="N754" s="4">
        <v>1.305</v>
      </c>
      <c r="O754" s="4">
        <v>1.47</v>
      </c>
      <c r="P754" s="4">
        <v>1.72</v>
      </c>
      <c r="Q754" s="4">
        <v>2.13</v>
      </c>
      <c r="R754" s="4">
        <v>2.53</v>
      </c>
      <c r="S754" s="4">
        <v>2.94</v>
      </c>
      <c r="T754" s="4">
        <v>3.37</v>
      </c>
      <c r="U754" s="4">
        <v>145</v>
      </c>
      <c r="V754" s="4">
        <f t="shared" si="13"/>
        <v>0.000830122591943958</v>
      </c>
      <c r="W754" s="4">
        <f t="shared" si="14"/>
        <v>0.8796322241681263</v>
      </c>
    </row>
    <row r="755" spans="1:23" ht="15">
      <c r="A755" s="4">
        <v>0.4</v>
      </c>
      <c r="B755" s="3" t="s">
        <v>463</v>
      </c>
      <c r="G755" s="4">
        <v>1</v>
      </c>
      <c r="H755" s="4">
        <v>1.028</v>
      </c>
      <c r="I755" s="4">
        <v>1.06</v>
      </c>
      <c r="J755" s="4">
        <v>1.09</v>
      </c>
      <c r="K755" s="4">
        <v>1.122</v>
      </c>
      <c r="L755" s="4">
        <v>1.152</v>
      </c>
      <c r="M755" s="4">
        <v>1.185</v>
      </c>
      <c r="N755" s="4">
        <v>1.25</v>
      </c>
      <c r="O755" s="4">
        <v>1.4</v>
      </c>
      <c r="P755" s="4">
        <v>1.61</v>
      </c>
      <c r="Q755" s="4">
        <v>1.98</v>
      </c>
      <c r="R755" s="4">
        <v>2.36</v>
      </c>
      <c r="S755" s="4">
        <v>2.77</v>
      </c>
      <c r="T755" s="4">
        <v>3.165</v>
      </c>
      <c r="U755" s="4">
        <v>175</v>
      </c>
      <c r="V755" s="4">
        <f t="shared" si="13"/>
        <v>0.0007663716814159292</v>
      </c>
      <c r="W755" s="4">
        <f t="shared" si="14"/>
        <v>0.8658849557522124</v>
      </c>
    </row>
    <row r="756" spans="1:23" ht="15">
      <c r="A756" s="4">
        <v>0.5</v>
      </c>
      <c r="B756" s="3" t="s">
        <v>463</v>
      </c>
      <c r="H756" s="4">
        <v>1</v>
      </c>
      <c r="I756" s="4">
        <v>1.023</v>
      </c>
      <c r="J756" s="4">
        <v>1.048</v>
      </c>
      <c r="K756" s="4">
        <v>1.075</v>
      </c>
      <c r="L756" s="4">
        <v>1.1</v>
      </c>
      <c r="M756" s="4">
        <v>1.125</v>
      </c>
      <c r="N756" s="4">
        <v>1.18</v>
      </c>
      <c r="O756" s="4">
        <v>1.32</v>
      </c>
      <c r="P756" s="4">
        <v>1.51</v>
      </c>
      <c r="Q756" s="4">
        <v>1.85</v>
      </c>
      <c r="R756" s="4">
        <v>2.2</v>
      </c>
      <c r="S756" s="4">
        <v>2.56</v>
      </c>
      <c r="T756" s="4">
        <v>2.92</v>
      </c>
      <c r="U756" s="4">
        <v>210</v>
      </c>
      <c r="V756" s="4">
        <f t="shared" si="13"/>
        <v>0.0006881720430107526</v>
      </c>
      <c r="W756" s="4">
        <f t="shared" si="14"/>
        <v>0.8554838709677419</v>
      </c>
    </row>
    <row r="757" spans="1:23" ht="15">
      <c r="A757" s="4">
        <v>0.6</v>
      </c>
      <c r="B757" s="3" t="s">
        <v>463</v>
      </c>
      <c r="I757" s="4">
        <v>1</v>
      </c>
      <c r="J757" s="4">
        <v>1.02</v>
      </c>
      <c r="K757" s="4">
        <v>1.045</v>
      </c>
      <c r="L757" s="4">
        <v>1.067</v>
      </c>
      <c r="M757" s="4">
        <v>1.09</v>
      </c>
      <c r="N757" s="4">
        <v>1.14</v>
      </c>
      <c r="O757" s="4">
        <v>1.27</v>
      </c>
      <c r="P757" s="4">
        <v>1.44</v>
      </c>
      <c r="Q757" s="4">
        <v>1.74</v>
      </c>
      <c r="R757" s="4">
        <v>2.03</v>
      </c>
      <c r="S757" s="4">
        <v>2.36</v>
      </c>
      <c r="T757" s="4">
        <v>2.69</v>
      </c>
      <c r="U757" s="4">
        <v>250</v>
      </c>
      <c r="V757" s="4">
        <f t="shared" si="13"/>
        <v>0.0006145454545454545</v>
      </c>
      <c r="W757" s="4">
        <f t="shared" si="14"/>
        <v>0.8463636363636364</v>
      </c>
    </row>
    <row r="758" spans="1:23" ht="15">
      <c r="A758" s="4">
        <v>0.7</v>
      </c>
      <c r="B758" s="3" t="s">
        <v>463</v>
      </c>
      <c r="J758" s="4">
        <v>1</v>
      </c>
      <c r="K758" s="4">
        <v>1.021</v>
      </c>
      <c r="L758" s="4">
        <v>1.04</v>
      </c>
      <c r="M758" s="4">
        <v>1.06</v>
      </c>
      <c r="N758" s="4">
        <v>1.11</v>
      </c>
      <c r="O758" s="4">
        <v>1.22</v>
      </c>
      <c r="P758" s="4">
        <v>1.37</v>
      </c>
      <c r="Q758" s="4">
        <v>1.645</v>
      </c>
      <c r="R758" s="4">
        <v>1.9</v>
      </c>
      <c r="S758" s="4">
        <v>2.18</v>
      </c>
      <c r="T758" s="4">
        <v>2.47</v>
      </c>
      <c r="U758" s="4">
        <v>290</v>
      </c>
      <c r="V758" s="4">
        <f t="shared" si="13"/>
        <v>0.0005424354243542437</v>
      </c>
      <c r="W758" s="4">
        <f t="shared" si="14"/>
        <v>0.8426937269372692</v>
      </c>
    </row>
    <row r="759" spans="1:23" ht="15">
      <c r="A759" s="4">
        <v>0.8</v>
      </c>
      <c r="B759" s="3" t="s">
        <v>463</v>
      </c>
      <c r="K759" s="4">
        <v>1</v>
      </c>
      <c r="L759" s="4">
        <v>1.02</v>
      </c>
      <c r="M759" s="4">
        <v>1.04</v>
      </c>
      <c r="N759" s="4">
        <v>1.08</v>
      </c>
      <c r="O759" s="4">
        <v>1.175</v>
      </c>
      <c r="P759" s="4">
        <v>1.31</v>
      </c>
      <c r="Q759" s="4">
        <v>1.56</v>
      </c>
      <c r="R759" s="4">
        <v>1.8</v>
      </c>
      <c r="S759" s="4">
        <v>2.055</v>
      </c>
      <c r="T759" s="4">
        <v>2.32</v>
      </c>
      <c r="U759" s="4">
        <v>330</v>
      </c>
      <c r="V759" s="4">
        <f t="shared" si="13"/>
        <v>0.0004943820224719101</v>
      </c>
      <c r="W759" s="4">
        <f t="shared" si="14"/>
        <v>0.8368539325842694</v>
      </c>
    </row>
    <row r="760" spans="1:23" ht="15">
      <c r="A760" s="4">
        <v>0.9</v>
      </c>
      <c r="B760" s="3" t="s">
        <v>463</v>
      </c>
      <c r="L760" s="4">
        <v>1</v>
      </c>
      <c r="M760" s="4">
        <v>1.018</v>
      </c>
      <c r="N760" s="4">
        <v>1.06</v>
      </c>
      <c r="O760" s="4">
        <v>1.145</v>
      </c>
      <c r="P760" s="4">
        <v>1.27</v>
      </c>
      <c r="Q760" s="4">
        <v>1.5</v>
      </c>
      <c r="R760" s="4">
        <v>1.72</v>
      </c>
      <c r="S760" s="4">
        <v>1.94</v>
      </c>
      <c r="T760" s="4">
        <v>2.19</v>
      </c>
      <c r="U760" s="4">
        <v>370</v>
      </c>
      <c r="V760" s="4">
        <f t="shared" si="13"/>
        <v>0.0004524714828897338</v>
      </c>
      <c r="W760" s="4">
        <f t="shared" si="14"/>
        <v>0.8325855513307985</v>
      </c>
    </row>
    <row r="761" spans="1:23" ht="15">
      <c r="A761" s="4">
        <v>1</v>
      </c>
      <c r="B761" s="3" t="s">
        <v>463</v>
      </c>
      <c r="M761" s="4">
        <v>1</v>
      </c>
      <c r="N761" s="4">
        <v>1.045</v>
      </c>
      <c r="O761" s="4">
        <v>1.12</v>
      </c>
      <c r="P761" s="4">
        <v>1.23</v>
      </c>
      <c r="Q761" s="4">
        <v>1.43</v>
      </c>
      <c r="R761" s="4">
        <v>1.64</v>
      </c>
      <c r="S761" s="4">
        <v>1.84</v>
      </c>
      <c r="T761" s="4">
        <v>2.08</v>
      </c>
      <c r="U761" s="4">
        <v>410</v>
      </c>
      <c r="V761" s="4">
        <f t="shared" si="13"/>
        <v>0.000416988416988417</v>
      </c>
      <c r="W761" s="4">
        <f t="shared" si="14"/>
        <v>0.8290347490347489</v>
      </c>
    </row>
    <row r="762" spans="1:4" ht="15">
      <c r="A762" s="1" t="s">
        <v>864</v>
      </c>
      <c r="C762" s="1" t="s">
        <v>1293</v>
      </c>
      <c r="D762" s="1" t="s">
        <v>1301</v>
      </c>
    </row>
    <row r="763" ht="15">
      <c r="A763" s="3" t="s">
        <v>865</v>
      </c>
    </row>
    <row r="764" spans="1:20" ht="15">
      <c r="A764" s="4">
        <v>0.2</v>
      </c>
      <c r="B764" s="3" t="s">
        <v>463</v>
      </c>
      <c r="O764" s="4">
        <v>1.51</v>
      </c>
      <c r="P764" s="4">
        <v>1.705</v>
      </c>
      <c r="Q764" s="4">
        <v>1.99</v>
      </c>
      <c r="R764" s="4">
        <v>2.11</v>
      </c>
      <c r="S764" s="4">
        <v>2.17</v>
      </c>
      <c r="T764" s="4">
        <v>2.22</v>
      </c>
    </row>
    <row r="765" spans="1:20" ht="15">
      <c r="A765" s="4">
        <v>0.35</v>
      </c>
      <c r="B765" s="3" t="s">
        <v>463</v>
      </c>
      <c r="O765" s="4">
        <v>1.497</v>
      </c>
      <c r="P765" s="4">
        <v>1.68</v>
      </c>
      <c r="Q765" s="4">
        <v>1.93</v>
      </c>
      <c r="R765" s="4">
        <v>2.05</v>
      </c>
      <c r="S765" s="4">
        <v>2.11</v>
      </c>
      <c r="T765" s="4">
        <v>2.15</v>
      </c>
    </row>
    <row r="766" spans="1:20" ht="15">
      <c r="A766" s="4">
        <v>0.5</v>
      </c>
      <c r="B766" s="3" t="s">
        <v>463</v>
      </c>
      <c r="O766" s="4">
        <v>1.48</v>
      </c>
      <c r="P766" s="4">
        <v>1.65</v>
      </c>
      <c r="Q766" s="4">
        <v>1.875</v>
      </c>
      <c r="R766" s="4">
        <v>2</v>
      </c>
      <c r="S766" s="4">
        <v>2.05</v>
      </c>
      <c r="T766" s="4">
        <v>2.07</v>
      </c>
    </row>
    <row r="767" spans="1:5" ht="15">
      <c r="A767" s="1" t="s">
        <v>866</v>
      </c>
      <c r="E767" s="1" t="s">
        <v>2319</v>
      </c>
    </row>
    <row r="768" ht="15">
      <c r="A768" s="1" t="s">
        <v>979</v>
      </c>
    </row>
    <row r="769" ht="15">
      <c r="A769" s="1" t="s">
        <v>980</v>
      </c>
    </row>
    <row r="770" ht="15">
      <c r="A770" s="1" t="s">
        <v>981</v>
      </c>
    </row>
    <row r="771" ht="15">
      <c r="A771" s="1" t="s">
        <v>982</v>
      </c>
    </row>
    <row r="772" ht="15">
      <c r="A772" s="1" t="s">
        <v>983</v>
      </c>
    </row>
    <row r="773" ht="15">
      <c r="A773" s="1" t="s">
        <v>984</v>
      </c>
    </row>
    <row r="774" ht="15">
      <c r="A774" s="1" t="s">
        <v>985</v>
      </c>
    </row>
    <row r="775" ht="15">
      <c r="A775" s="1" t="s">
        <v>986</v>
      </c>
    </row>
    <row r="776" ht="15">
      <c r="A776" s="1" t="s">
        <v>987</v>
      </c>
    </row>
    <row r="777" ht="15">
      <c r="A777" s="1" t="s">
        <v>988</v>
      </c>
    </row>
    <row r="778" ht="15">
      <c r="A778" s="1" t="s">
        <v>989</v>
      </c>
    </row>
    <row r="779" ht="15">
      <c r="A779" s="1" t="s">
        <v>990</v>
      </c>
    </row>
    <row r="780" ht="15">
      <c r="A780" s="1" t="s">
        <v>991</v>
      </c>
    </row>
    <row r="781" ht="15">
      <c r="A781" s="1" t="s">
        <v>992</v>
      </c>
    </row>
    <row r="782" ht="15">
      <c r="A782" s="1" t="s">
        <v>993</v>
      </c>
    </row>
    <row r="783" ht="15">
      <c r="A783" s="1" t="s">
        <v>994</v>
      </c>
    </row>
    <row r="784" ht="15">
      <c r="A784" s="1" t="s">
        <v>995</v>
      </c>
    </row>
    <row r="785" ht="15">
      <c r="A785" s="1" t="s">
        <v>996</v>
      </c>
    </row>
    <row r="786" ht="15">
      <c r="A786" s="1" t="s">
        <v>997</v>
      </c>
    </row>
    <row r="787" ht="15">
      <c r="A787" s="1" t="s">
        <v>998</v>
      </c>
    </row>
    <row r="788" ht="15">
      <c r="A788" s="1" t="s">
        <v>999</v>
      </c>
    </row>
    <row r="789" ht="15">
      <c r="A789" s="1" t="s">
        <v>2171</v>
      </c>
    </row>
    <row r="790" ht="15">
      <c r="A790" s="1" t="s">
        <v>2172</v>
      </c>
    </row>
    <row r="791" ht="15">
      <c r="A791" s="1" t="s">
        <v>2173</v>
      </c>
    </row>
    <row r="792" ht="15">
      <c r="A792" s="1" t="s">
        <v>2174</v>
      </c>
    </row>
    <row r="793" ht="15">
      <c r="A793" s="1" t="s">
        <v>2175</v>
      </c>
    </row>
    <row r="794" ht="15">
      <c r="A794" s="1" t="s">
        <v>2176</v>
      </c>
    </row>
    <row r="795" ht="15">
      <c r="A795" s="1" t="s">
        <v>2177</v>
      </c>
    </row>
    <row r="796" ht="15">
      <c r="A796" s="1" t="s">
        <v>2178</v>
      </c>
    </row>
    <row r="797" ht="15">
      <c r="A797" s="1" t="s">
        <v>2179</v>
      </c>
    </row>
    <row r="798" ht="15">
      <c r="A798" s="1" t="s">
        <v>2180</v>
      </c>
    </row>
    <row r="799" ht="15">
      <c r="A799" s="1" t="s">
        <v>2181</v>
      </c>
    </row>
    <row r="800" ht="15">
      <c r="A800" s="1" t="s">
        <v>2182</v>
      </c>
    </row>
    <row r="801" ht="15">
      <c r="A801" s="1" t="s">
        <v>2183</v>
      </c>
    </row>
    <row r="802" ht="15">
      <c r="A802" s="1" t="s">
        <v>2184</v>
      </c>
    </row>
    <row r="803" ht="15">
      <c r="A803" s="1" t="s">
        <v>2185</v>
      </c>
    </row>
    <row r="804" ht="15">
      <c r="A804" s="1" t="s">
        <v>272</v>
      </c>
    </row>
    <row r="805" ht="15">
      <c r="A805" s="1" t="s">
        <v>273</v>
      </c>
    </row>
    <row r="806" ht="15">
      <c r="A806" s="1" t="s">
        <v>274</v>
      </c>
    </row>
    <row r="807" ht="15">
      <c r="A807" s="1" t="s">
        <v>275</v>
      </c>
    </row>
    <row r="808" ht="15">
      <c r="A808" s="1" t="s">
        <v>276</v>
      </c>
    </row>
    <row r="809" ht="15">
      <c r="A809" s="1" t="s">
        <v>277</v>
      </c>
    </row>
    <row r="810" ht="15">
      <c r="A810" s="1" t="s">
        <v>278</v>
      </c>
    </row>
    <row r="811" ht="15">
      <c r="A811" s="1" t="s">
        <v>279</v>
      </c>
    </row>
    <row r="812" ht="15">
      <c r="A812" s="1" t="s">
        <v>280</v>
      </c>
    </row>
    <row r="813" ht="15">
      <c r="A813" s="1" t="s">
        <v>1100</v>
      </c>
    </row>
    <row r="814" ht="15">
      <c r="A814" s="1" t="s">
        <v>2128</v>
      </c>
    </row>
    <row r="815" ht="15">
      <c r="A815" s="1" t="s">
        <v>2290</v>
      </c>
    </row>
    <row r="816" ht="15">
      <c r="A816" s="1" t="s">
        <v>2291</v>
      </c>
    </row>
    <row r="817" ht="15">
      <c r="A817" s="1" t="s">
        <v>1474</v>
      </c>
    </row>
    <row r="818" ht="15">
      <c r="A818" s="1" t="s">
        <v>1475</v>
      </c>
    </row>
    <row r="819" ht="15">
      <c r="A819" s="1" t="s">
        <v>1476</v>
      </c>
    </row>
    <row r="820" ht="15">
      <c r="A820" s="1" t="s">
        <v>1477</v>
      </c>
    </row>
    <row r="821" ht="15">
      <c r="A821" s="1" t="s">
        <v>1478</v>
      </c>
    </row>
    <row r="822" ht="15">
      <c r="A822" s="1" t="s">
        <v>1479</v>
      </c>
    </row>
    <row r="823" ht="15">
      <c r="A823" s="1" t="s">
        <v>1480</v>
      </c>
    </row>
    <row r="824" ht="15">
      <c r="A824" s="1" t="s">
        <v>1481</v>
      </c>
    </row>
    <row r="825" ht="15">
      <c r="A825" s="1" t="s">
        <v>1482</v>
      </c>
    </row>
    <row r="826" ht="15">
      <c r="A826" s="1" t="s">
        <v>1483</v>
      </c>
    </row>
    <row r="827" ht="15">
      <c r="A827" s="1" t="s">
        <v>1484</v>
      </c>
    </row>
    <row r="828" ht="15">
      <c r="A828" s="1" t="s">
        <v>1485</v>
      </c>
    </row>
    <row r="829" ht="15">
      <c r="A829" s="1" t="s">
        <v>1486</v>
      </c>
    </row>
    <row r="830" ht="15">
      <c r="A830" s="1" t="s">
        <v>1487</v>
      </c>
    </row>
    <row r="831" ht="15">
      <c r="A831" s="1" t="s">
        <v>1488</v>
      </c>
    </row>
    <row r="832" ht="15">
      <c r="A832" s="1" t="s">
        <v>1489</v>
      </c>
    </row>
    <row r="833" ht="15">
      <c r="A833" s="1" t="s">
        <v>1490</v>
      </c>
    </row>
    <row r="834" ht="15">
      <c r="A834" s="1" t="s">
        <v>1491</v>
      </c>
    </row>
    <row r="835" ht="15">
      <c r="A835" s="1" t="s">
        <v>1492</v>
      </c>
    </row>
    <row r="836" ht="15">
      <c r="A836" s="1" t="s">
        <v>1493</v>
      </c>
    </row>
    <row r="837" ht="15">
      <c r="A837" s="1" t="s">
        <v>1494</v>
      </c>
    </row>
    <row r="838" ht="15">
      <c r="A838" s="1" t="s">
        <v>1495</v>
      </c>
    </row>
    <row r="839" ht="15">
      <c r="A839" s="1" t="s">
        <v>1496</v>
      </c>
    </row>
    <row r="840" ht="15">
      <c r="A840" s="1" t="s">
        <v>1497</v>
      </c>
    </row>
    <row r="841" ht="15">
      <c r="A841" s="1" t="s">
        <v>1498</v>
      </c>
    </row>
    <row r="842" ht="15">
      <c r="A842" s="1" t="s">
        <v>1499</v>
      </c>
    </row>
    <row r="843" ht="15">
      <c r="A843" s="1" t="s">
        <v>1500</v>
      </c>
    </row>
    <row r="844" ht="15">
      <c r="A844" s="1" t="s">
        <v>1501</v>
      </c>
    </row>
    <row r="845" ht="15">
      <c r="A845" s="1" t="s">
        <v>1502</v>
      </c>
    </row>
    <row r="846" ht="15">
      <c r="A846" s="1" t="s">
        <v>1503</v>
      </c>
    </row>
    <row r="847" ht="15">
      <c r="A847" s="1" t="s">
        <v>1504</v>
      </c>
    </row>
    <row r="848" ht="15">
      <c r="A848" s="1" t="s">
        <v>1505</v>
      </c>
    </row>
    <row r="849" ht="15">
      <c r="A849" s="1" t="s">
        <v>1506</v>
      </c>
    </row>
    <row r="850" ht="15">
      <c r="A850" s="1" t="s">
        <v>1507</v>
      </c>
    </row>
    <row r="851" ht="15">
      <c r="A851" s="1" t="s">
        <v>1508</v>
      </c>
    </row>
    <row r="852" ht="15">
      <c r="A852" s="1" t="s">
        <v>1509</v>
      </c>
    </row>
    <row r="853" ht="15">
      <c r="A853" s="1" t="s">
        <v>1510</v>
      </c>
    </row>
    <row r="854" ht="15">
      <c r="A854" s="1" t="s">
        <v>1511</v>
      </c>
    </row>
    <row r="855" ht="15">
      <c r="A855" s="1" t="s">
        <v>1512</v>
      </c>
    </row>
    <row r="856" ht="15">
      <c r="A856" s="1" t="s">
        <v>1513</v>
      </c>
    </row>
    <row r="857" ht="15">
      <c r="A857" s="1" t="s">
        <v>1514</v>
      </c>
    </row>
    <row r="858" ht="15">
      <c r="A858" s="1" t="s">
        <v>1515</v>
      </c>
    </row>
    <row r="859" ht="15">
      <c r="A859" s="1" t="s">
        <v>1516</v>
      </c>
    </row>
    <row r="860" ht="15">
      <c r="A860" s="1" t="s">
        <v>1517</v>
      </c>
    </row>
    <row r="861" ht="15">
      <c r="A861" s="1" t="s">
        <v>2363</v>
      </c>
    </row>
    <row r="862" ht="15">
      <c r="A862" s="1" t="s">
        <v>2364</v>
      </c>
    </row>
    <row r="863" ht="15">
      <c r="A863" s="1" t="s">
        <v>2365</v>
      </c>
    </row>
    <row r="864" ht="15">
      <c r="A864" s="1" t="s">
        <v>2366</v>
      </c>
    </row>
    <row r="865" ht="15">
      <c r="A865" s="1" t="s">
        <v>2367</v>
      </c>
    </row>
    <row r="866" ht="15">
      <c r="A866" s="1" t="s">
        <v>2368</v>
      </c>
    </row>
    <row r="867" ht="15">
      <c r="A867" s="1" t="s">
        <v>2369</v>
      </c>
    </row>
    <row r="868" ht="15">
      <c r="A868" s="1" t="s">
        <v>2370</v>
      </c>
    </row>
    <row r="869" ht="15">
      <c r="A869" s="1" t="s">
        <v>2371</v>
      </c>
    </row>
    <row r="870" ht="15">
      <c r="A870" s="1" t="s">
        <v>2372</v>
      </c>
    </row>
    <row r="871" ht="15">
      <c r="A871" s="1" t="s">
        <v>2373</v>
      </c>
    </row>
    <row r="872" ht="15">
      <c r="A872" s="1" t="s">
        <v>2374</v>
      </c>
    </row>
    <row r="873" ht="15">
      <c r="A873" s="1" t="s">
        <v>2375</v>
      </c>
    </row>
    <row r="874" ht="15">
      <c r="A874" s="1" t="s">
        <v>2376</v>
      </c>
    </row>
    <row r="875" ht="15">
      <c r="A875" s="1" t="s">
        <v>2013</v>
      </c>
    </row>
    <row r="876" ht="15">
      <c r="A876" s="1" t="s">
        <v>2014</v>
      </c>
    </row>
    <row r="877" ht="15">
      <c r="A877" s="1" t="s">
        <v>2015</v>
      </c>
    </row>
    <row r="878" ht="15">
      <c r="A878" s="1" t="s">
        <v>2016</v>
      </c>
    </row>
    <row r="879" ht="15">
      <c r="A879" s="1" t="s">
        <v>2017</v>
      </c>
    </row>
    <row r="880" ht="15">
      <c r="A880" s="1" t="s">
        <v>2018</v>
      </c>
    </row>
    <row r="881" ht="15">
      <c r="A881" s="1" t="s">
        <v>2019</v>
      </c>
    </row>
    <row r="882" ht="15">
      <c r="A882" s="1" t="s">
        <v>2020</v>
      </c>
    </row>
    <row r="883" ht="15">
      <c r="A883" s="1" t="s">
        <v>2021</v>
      </c>
    </row>
    <row r="884" ht="21">
      <c r="A884" s="1" t="s">
        <v>2143</v>
      </c>
    </row>
    <row r="885" ht="15">
      <c r="A885" s="1" t="s">
        <v>2022</v>
      </c>
    </row>
    <row r="886" ht="15">
      <c r="A886" s="1" t="s">
        <v>2023</v>
      </c>
    </row>
    <row r="887" ht="15">
      <c r="A887" s="1" t="s">
        <v>2024</v>
      </c>
    </row>
    <row r="888" ht="15">
      <c r="A888" s="1" t="s">
        <v>2025</v>
      </c>
    </row>
    <row r="889" ht="15">
      <c r="A889" s="1" t="s">
        <v>2026</v>
      </c>
    </row>
    <row r="890" ht="15">
      <c r="A890" s="1" t="s">
        <v>2027</v>
      </c>
    </row>
    <row r="891" ht="15">
      <c r="A891" s="1" t="s">
        <v>2028</v>
      </c>
    </row>
    <row r="892" ht="15">
      <c r="A892" s="1" t="s">
        <v>2029</v>
      </c>
    </row>
    <row r="893" ht="15">
      <c r="A893" s="1" t="s">
        <v>2030</v>
      </c>
    </row>
    <row r="894" ht="15">
      <c r="A894" s="1" t="s">
        <v>2031</v>
      </c>
    </row>
    <row r="895" ht="15">
      <c r="A895" s="1" t="s">
        <v>2032</v>
      </c>
    </row>
    <row r="896" ht="15">
      <c r="A896" s="1" t="s">
        <v>314</v>
      </c>
    </row>
    <row r="897" ht="15">
      <c r="A897" s="1" t="s">
        <v>2033</v>
      </c>
    </row>
    <row r="898" ht="15">
      <c r="A898" s="1" t="s">
        <v>2034</v>
      </c>
    </row>
    <row r="899" ht="15">
      <c r="A899" s="1" t="s">
        <v>2035</v>
      </c>
    </row>
    <row r="900" ht="15">
      <c r="A900" s="1" t="s">
        <v>2036</v>
      </c>
    </row>
    <row r="901" ht="15">
      <c r="A901" s="1" t="s">
        <v>2037</v>
      </c>
    </row>
    <row r="902" ht="15">
      <c r="A902" s="1" t="s">
        <v>1434</v>
      </c>
    </row>
    <row r="903" ht="15">
      <c r="A903" s="1" t="s">
        <v>1130</v>
      </c>
    </row>
    <row r="904" ht="15">
      <c r="A904" s="1" t="s">
        <v>1131</v>
      </c>
    </row>
    <row r="905" ht="15">
      <c r="A905" s="1" t="s">
        <v>1132</v>
      </c>
    </row>
    <row r="906" ht="15">
      <c r="A906" s="1" t="s">
        <v>1133</v>
      </c>
    </row>
    <row r="907" ht="15">
      <c r="A907" s="1" t="s">
        <v>1134</v>
      </c>
    </row>
    <row r="908" ht="15">
      <c r="A908" s="1" t="s">
        <v>1135</v>
      </c>
    </row>
    <row r="909" ht="15">
      <c r="A909" s="1" t="s">
        <v>1136</v>
      </c>
    </row>
    <row r="910" ht="15">
      <c r="A910" s="1" t="s">
        <v>1137</v>
      </c>
    </row>
    <row r="911" ht="15">
      <c r="A911" s="1" t="s">
        <v>1138</v>
      </c>
    </row>
    <row r="912" ht="15">
      <c r="A912" s="1" t="s">
        <v>1139</v>
      </c>
    </row>
    <row r="913" ht="15">
      <c r="A913" s="1" t="s">
        <v>1140</v>
      </c>
    </row>
    <row r="914" ht="15">
      <c r="A914" s="1" t="s">
        <v>1141</v>
      </c>
    </row>
    <row r="915" ht="15">
      <c r="A915" s="1" t="s">
        <v>1142</v>
      </c>
    </row>
    <row r="916" ht="15">
      <c r="A916" s="1" t="s">
        <v>1143</v>
      </c>
    </row>
    <row r="917" ht="15">
      <c r="A917" s="1" t="s">
        <v>1144</v>
      </c>
    </row>
    <row r="918" ht="15">
      <c r="A918" s="1" t="s">
        <v>1145</v>
      </c>
    </row>
    <row r="919" ht="15">
      <c r="A919" s="1" t="s">
        <v>1146</v>
      </c>
    </row>
    <row r="920" ht="15">
      <c r="A920" s="1" t="s">
        <v>2309</v>
      </c>
    </row>
    <row r="921" ht="15">
      <c r="A921" s="1" t="s">
        <v>2310</v>
      </c>
    </row>
    <row r="922" ht="15">
      <c r="A922" s="1" t="s">
        <v>2311</v>
      </c>
    </row>
    <row r="923" ht="15">
      <c r="A923" s="1" t="s">
        <v>2312</v>
      </c>
    </row>
    <row r="924" ht="15">
      <c r="A924" s="1" t="s">
        <v>2313</v>
      </c>
    </row>
    <row r="925" ht="15">
      <c r="A925" s="1" t="s">
        <v>2144</v>
      </c>
    </row>
    <row r="926" ht="15">
      <c r="A926" s="1" t="s">
        <v>613</v>
      </c>
    </row>
    <row r="927" ht="15">
      <c r="A927" s="1" t="s">
        <v>817</v>
      </c>
    </row>
    <row r="928" ht="15">
      <c r="A928" s="1" t="s">
        <v>818</v>
      </c>
    </row>
    <row r="929" ht="15">
      <c r="A929" s="1" t="s">
        <v>819</v>
      </c>
    </row>
    <row r="930" ht="15">
      <c r="A930" s="1" t="s">
        <v>820</v>
      </c>
    </row>
    <row r="931" ht="15">
      <c r="A931" s="1" t="s">
        <v>821</v>
      </c>
    </row>
    <row r="932" ht="15">
      <c r="A932" s="1" t="s">
        <v>822</v>
      </c>
    </row>
    <row r="933" ht="15">
      <c r="A933" s="1" t="s">
        <v>823</v>
      </c>
    </row>
    <row r="934" ht="15">
      <c r="A934" s="1" t="s">
        <v>824</v>
      </c>
    </row>
    <row r="935" ht="15">
      <c r="A935" s="1" t="s">
        <v>825</v>
      </c>
    </row>
    <row r="936" ht="15">
      <c r="A936" s="1" t="s">
        <v>826</v>
      </c>
    </row>
    <row r="937" ht="15">
      <c r="A937" s="1" t="s">
        <v>827</v>
      </c>
    </row>
    <row r="938" ht="15">
      <c r="A938" s="1" t="s">
        <v>828</v>
      </c>
    </row>
    <row r="939" ht="15">
      <c r="A939" s="1" t="s">
        <v>829</v>
      </c>
    </row>
    <row r="940" ht="15">
      <c r="A940" s="1" t="s">
        <v>830</v>
      </c>
    </row>
    <row r="941" ht="15">
      <c r="A941" s="1" t="s">
        <v>831</v>
      </c>
    </row>
    <row r="942" ht="15">
      <c r="A942" s="1" t="s">
        <v>832</v>
      </c>
    </row>
    <row r="943" ht="15">
      <c r="A943" s="1" t="s">
        <v>833</v>
      </c>
    </row>
    <row r="944" ht="15">
      <c r="A944" s="1" t="s">
        <v>834</v>
      </c>
    </row>
    <row r="945" ht="15">
      <c r="A945" s="1" t="s">
        <v>835</v>
      </c>
    </row>
    <row r="946" ht="15">
      <c r="A946" s="1" t="s">
        <v>836</v>
      </c>
    </row>
    <row r="947" ht="15">
      <c r="A947" s="1" t="s">
        <v>837</v>
      </c>
    </row>
    <row r="948" ht="15">
      <c r="A948" s="1" t="s">
        <v>838</v>
      </c>
    </row>
    <row r="949" ht="15">
      <c r="A949" s="1" t="s">
        <v>839</v>
      </c>
    </row>
    <row r="950" ht="15">
      <c r="A950" s="1" t="s">
        <v>840</v>
      </c>
    </row>
    <row r="951" ht="15">
      <c r="A951" s="1" t="s">
        <v>1101</v>
      </c>
    </row>
    <row r="952" ht="15">
      <c r="A952" s="1" t="s">
        <v>1102</v>
      </c>
    </row>
    <row r="953" ht="15">
      <c r="A953" s="1" t="s">
        <v>1103</v>
      </c>
    </row>
    <row r="954" ht="15">
      <c r="A954" s="1" t="s">
        <v>1104</v>
      </c>
    </row>
    <row r="955" ht="15">
      <c r="A955" s="1" t="s">
        <v>1105</v>
      </c>
    </row>
    <row r="956" ht="15">
      <c r="A956" s="1" t="s">
        <v>1106</v>
      </c>
    </row>
    <row r="957" ht="15">
      <c r="A957" s="1" t="s">
        <v>1107</v>
      </c>
    </row>
    <row r="958" ht="15">
      <c r="A958" s="1" t="s">
        <v>1108</v>
      </c>
    </row>
    <row r="959" ht="15">
      <c r="A959" s="1" t="s">
        <v>1109</v>
      </c>
    </row>
    <row r="960" ht="15">
      <c r="A960" s="1" t="s">
        <v>1110</v>
      </c>
    </row>
    <row r="961" ht="15">
      <c r="A961" s="1" t="s">
        <v>1111</v>
      </c>
    </row>
    <row r="962" ht="15">
      <c r="A962" s="1" t="s">
        <v>1112</v>
      </c>
    </row>
    <row r="963" ht="15">
      <c r="A963" s="1" t="s">
        <v>1306</v>
      </c>
    </row>
    <row r="964" ht="15">
      <c r="A964" s="1" t="s">
        <v>1307</v>
      </c>
    </row>
    <row r="965" ht="15">
      <c r="A965" s="1" t="s">
        <v>1308</v>
      </c>
    </row>
    <row r="966" ht="15">
      <c r="A966" s="1" t="s">
        <v>1309</v>
      </c>
    </row>
    <row r="967" ht="15">
      <c r="A967" s="1" t="s">
        <v>1310</v>
      </c>
    </row>
    <row r="968" ht="15">
      <c r="A968" s="1" t="s">
        <v>1311</v>
      </c>
    </row>
    <row r="969" ht="15">
      <c r="A969" s="1" t="s">
        <v>1312</v>
      </c>
    </row>
    <row r="970" ht="15">
      <c r="A970" s="1" t="s">
        <v>1313</v>
      </c>
    </row>
    <row r="971" ht="15">
      <c r="A971" s="1" t="s">
        <v>1314</v>
      </c>
    </row>
    <row r="972" ht="15">
      <c r="A972" s="1" t="s">
        <v>1315</v>
      </c>
    </row>
    <row r="973" ht="15">
      <c r="A973" s="1" t="s">
        <v>1316</v>
      </c>
    </row>
    <row r="974" ht="15">
      <c r="A974" s="1" t="s">
        <v>1317</v>
      </c>
    </row>
    <row r="975" ht="15">
      <c r="A975" s="1" t="s">
        <v>1318</v>
      </c>
    </row>
    <row r="976" ht="15">
      <c r="A976" s="1" t="s">
        <v>2145</v>
      </c>
    </row>
    <row r="977" ht="15">
      <c r="A977" s="1" t="s">
        <v>1319</v>
      </c>
    </row>
    <row r="978" ht="15">
      <c r="A978" s="1" t="s">
        <v>1320</v>
      </c>
    </row>
    <row r="979" ht="15">
      <c r="A979" s="1" t="s">
        <v>1321</v>
      </c>
    </row>
    <row r="980" ht="15">
      <c r="A980" s="1" t="s">
        <v>1322</v>
      </c>
    </row>
    <row r="981" ht="15">
      <c r="A981" s="1" t="s">
        <v>1323</v>
      </c>
    </row>
    <row r="982" ht="15">
      <c r="A982" s="1" t="s">
        <v>1324</v>
      </c>
    </row>
    <row r="983" ht="15">
      <c r="A983" s="1" t="s">
        <v>1325</v>
      </c>
    </row>
    <row r="984" ht="15">
      <c r="A984" s="1" t="s">
        <v>577</v>
      </c>
    </row>
    <row r="985" ht="15">
      <c r="A985" s="1" t="s">
        <v>578</v>
      </c>
    </row>
    <row r="986" ht="15">
      <c r="C986" s="1" t="s">
        <v>1294</v>
      </c>
    </row>
    <row r="987" ht="15">
      <c r="B987" s="1" t="s">
        <v>12</v>
      </c>
    </row>
    <row r="988" ht="15">
      <c r="B988" s="1" t="s">
        <v>13</v>
      </c>
    </row>
    <row r="989" ht="15">
      <c r="B989" s="1" t="s">
        <v>14</v>
      </c>
    </row>
    <row r="990" ht="15">
      <c r="C990" s="1" t="s">
        <v>1295</v>
      </c>
    </row>
    <row r="991" ht="15">
      <c r="B991" s="1" t="s">
        <v>2319</v>
      </c>
    </row>
    <row r="992" ht="15">
      <c r="A992" s="1" t="s">
        <v>579</v>
      </c>
    </row>
    <row r="993" ht="15">
      <c r="A993" s="1" t="s">
        <v>580</v>
      </c>
    </row>
    <row r="994" ht="15">
      <c r="A994" s="1" t="s">
        <v>581</v>
      </c>
    </row>
    <row r="995" ht="15">
      <c r="A995" s="1" t="s">
        <v>582</v>
      </c>
    </row>
    <row r="996" ht="15">
      <c r="A996" s="1" t="s">
        <v>583</v>
      </c>
    </row>
    <row r="997" ht="15">
      <c r="A997" s="1" t="s">
        <v>584</v>
      </c>
    </row>
    <row r="998" ht="18">
      <c r="A998" s="1" t="s">
        <v>2146</v>
      </c>
    </row>
    <row r="999" ht="15">
      <c r="A999" s="1" t="s">
        <v>585</v>
      </c>
    </row>
    <row r="1000" ht="15">
      <c r="A1000" s="1" t="s">
        <v>586</v>
      </c>
    </row>
    <row r="1001" ht="15">
      <c r="A1001" s="1" t="s">
        <v>587</v>
      </c>
    </row>
    <row r="1002" ht="15">
      <c r="C1002" s="1" t="s">
        <v>1294</v>
      </c>
    </row>
    <row r="1003" spans="1:7" ht="15">
      <c r="A1003" s="3" t="s">
        <v>863</v>
      </c>
      <c r="B1003" s="3" t="s">
        <v>466</v>
      </c>
      <c r="C1003" s="3" t="s">
        <v>464</v>
      </c>
      <c r="D1003" s="3" t="s">
        <v>465</v>
      </c>
      <c r="E1003" s="3" t="s">
        <v>463</v>
      </c>
      <c r="G1003" s="1" t="s">
        <v>504</v>
      </c>
    </row>
    <row r="1004" spans="1:5" ht="15">
      <c r="A1004" s="7">
        <v>0.4</v>
      </c>
      <c r="B1004" s="7">
        <v>1500</v>
      </c>
      <c r="C1004" s="4">
        <f>0.913-5.25109*A1004^1.6+5.15155*(A1004+0.002)^1.63</f>
        <v>0.8672237371785905</v>
      </c>
      <c r="D1004" s="4">
        <f>(0.9631-0.97762*A1004^1.6+0.434345*A1004^3.2)/1000</f>
        <v>0.0007605774155415322</v>
      </c>
      <c r="E1004" s="4">
        <f>C1004+D1004*B1004</f>
        <v>2.008089860490889</v>
      </c>
    </row>
    <row r="1005" ht="15">
      <c r="C1005" s="1" t="s">
        <v>1295</v>
      </c>
    </row>
    <row r="1006" spans="1:5" ht="15">
      <c r="A1006" s="3" t="s">
        <v>863</v>
      </c>
      <c r="B1006" s="3" t="s">
        <v>865</v>
      </c>
      <c r="E1006" s="3" t="s">
        <v>463</v>
      </c>
    </row>
    <row r="1007" spans="1:7" ht="15">
      <c r="A1007" s="7">
        <v>0.4</v>
      </c>
      <c r="B1007" s="7">
        <v>0.2</v>
      </c>
      <c r="E1007" s="4">
        <f>((1.6666-3.333333*B1007)*(1.4666+0.736452*EXP(-0.011*A1007^-4))^9+(-0.6666+3.333333*B1007)*(1.3706+0.739482*EXP(-0.04*A1007^-3.2))^9)^(1/9)</f>
        <v>1.9458087928122971</v>
      </c>
      <c r="G1007" s="1" t="s">
        <v>505</v>
      </c>
    </row>
    <row r="1008" ht="15">
      <c r="A1008" s="1" t="s">
        <v>588</v>
      </c>
    </row>
    <row r="1009" ht="15">
      <c r="D1009" s="1" t="s">
        <v>1302</v>
      </c>
    </row>
    <row r="1010" spans="1:6" ht="15">
      <c r="A1010" s="3" t="s">
        <v>863</v>
      </c>
      <c r="B1010" s="3" t="s">
        <v>865</v>
      </c>
      <c r="C1010" s="3" t="s">
        <v>463</v>
      </c>
      <c r="D1010" s="3" t="s">
        <v>464</v>
      </c>
      <c r="E1010" s="3" t="s">
        <v>465</v>
      </c>
      <c r="F1010" s="3" t="s">
        <v>466</v>
      </c>
    </row>
    <row r="1011" spans="1:6" ht="15">
      <c r="A1011" s="7">
        <v>0.4</v>
      </c>
      <c r="B1011" s="7">
        <v>0.2</v>
      </c>
      <c r="C1011" s="4">
        <f>((1.6666-3.333333*B1011)*(1.4666+0.736452*EXP(-0.011*A1011^-4))^9+(-0.6666+3.333333*B1011)*(1.3706+0.739482*EXP(-0.04*A1011^-3.2))^9)^(1/9)</f>
        <v>1.9458087928122971</v>
      </c>
      <c r="D1011" s="4">
        <f>0.913-5.25109*A1011^1.6+5.15155*(A1011+0.002)^1.63</f>
        <v>0.8672237371785905</v>
      </c>
      <c r="E1011" s="4">
        <f>(0.9631-0.97762*A1011^1.6+0.434345*A1011^3.2)/1000</f>
        <v>0.0007605774155415322</v>
      </c>
      <c r="F1011" s="4">
        <f>(C1011-D1011)/E1011</f>
        <v>1418.113440649237</v>
      </c>
    </row>
    <row r="1012" ht="15">
      <c r="A1012" s="1" t="s">
        <v>589</v>
      </c>
    </row>
    <row r="1013" ht="15">
      <c r="A1013" s="1" t="s">
        <v>590</v>
      </c>
    </row>
    <row r="1014" ht="15">
      <c r="A1014" s="1" t="s">
        <v>591</v>
      </c>
    </row>
    <row r="1015" ht="15">
      <c r="A1015" s="1" t="s">
        <v>592</v>
      </c>
    </row>
    <row r="1016" ht="15">
      <c r="A1016" s="1" t="s">
        <v>593</v>
      </c>
    </row>
    <row r="1017" ht="15">
      <c r="A1017" s="1" t="s">
        <v>594</v>
      </c>
    </row>
    <row r="1018" ht="15">
      <c r="A1018" s="1" t="s">
        <v>595</v>
      </c>
    </row>
    <row r="1019" ht="15">
      <c r="A1019" s="1" t="s">
        <v>596</v>
      </c>
    </row>
    <row r="1020" ht="15">
      <c r="A1020" s="1" t="s">
        <v>597</v>
      </c>
    </row>
    <row r="1021" ht="15">
      <c r="A1021" s="1" t="s">
        <v>598</v>
      </c>
    </row>
    <row r="1022" ht="15">
      <c r="A1022" s="1" t="s">
        <v>599</v>
      </c>
    </row>
    <row r="1023" ht="15">
      <c r="B1023" s="1" t="s">
        <v>2320</v>
      </c>
    </row>
    <row r="1024" ht="15">
      <c r="A1024" s="1" t="s">
        <v>600</v>
      </c>
    </row>
    <row r="1025" ht="15">
      <c r="A1025" s="1" t="s">
        <v>601</v>
      </c>
    </row>
    <row r="1026" ht="15">
      <c r="B1026" s="1" t="s">
        <v>2321</v>
      </c>
    </row>
    <row r="1027" spans="1:6" ht="15">
      <c r="A1027" s="3" t="s">
        <v>863</v>
      </c>
      <c r="B1027" s="3" t="s">
        <v>466</v>
      </c>
      <c r="C1027" s="3" t="s">
        <v>1296</v>
      </c>
      <c r="D1027" s="3" t="s">
        <v>464</v>
      </c>
      <c r="E1027" s="3" t="s">
        <v>465</v>
      </c>
      <c r="F1027" s="3" t="s">
        <v>463</v>
      </c>
    </row>
    <row r="1028" spans="1:7" ht="15">
      <c r="A1028" s="7">
        <v>0.4</v>
      </c>
      <c r="B1028" s="7">
        <v>1500</v>
      </c>
      <c r="C1028" s="7">
        <v>1540</v>
      </c>
      <c r="D1028" s="4">
        <f>0.913-5.25109*A1028^1.6+5.15155*(A1028+0.002)^1.63</f>
        <v>0.8672237371785905</v>
      </c>
      <c r="E1028" s="4">
        <f>1400/C1028*(0.9631-0.97762*A1028^1.6+0.434345*A1028^3.2)/1000</f>
        <v>0.0006914340141286657</v>
      </c>
      <c r="F1028" s="4">
        <f>D1028+E1028*B1028</f>
        <v>1.904374758371589</v>
      </c>
      <c r="G1028" s="1" t="s">
        <v>506</v>
      </c>
    </row>
    <row r="1029" ht="15">
      <c r="A1029" s="1" t="s">
        <v>602</v>
      </c>
    </row>
    <row r="1030" ht="15">
      <c r="A1030" s="1" t="s">
        <v>603</v>
      </c>
    </row>
    <row r="1031" ht="15">
      <c r="A1031" s="1" t="s">
        <v>604</v>
      </c>
    </row>
    <row r="1032" ht="15">
      <c r="A1032" s="1" t="s">
        <v>605</v>
      </c>
    </row>
    <row r="1033" ht="15">
      <c r="A1033" s="1" t="s">
        <v>606</v>
      </c>
    </row>
    <row r="1034" ht="15">
      <c r="A1034" s="1" t="s">
        <v>607</v>
      </c>
    </row>
    <row r="1035" ht="15">
      <c r="A1035" s="1" t="s">
        <v>608</v>
      </c>
    </row>
    <row r="1036" ht="15">
      <c r="A1036" s="1" t="s">
        <v>609</v>
      </c>
    </row>
    <row r="1037" ht="15">
      <c r="A1037" s="1" t="s">
        <v>610</v>
      </c>
    </row>
    <row r="1038" ht="15">
      <c r="A1038" s="1" t="s">
        <v>2224</v>
      </c>
    </row>
    <row r="1039" ht="15">
      <c r="A1039" s="1" t="s">
        <v>2225</v>
      </c>
    </row>
    <row r="1040" ht="15">
      <c r="A1040" s="1" t="s">
        <v>2226</v>
      </c>
    </row>
    <row r="1041" ht="15">
      <c r="A1041" s="1" t="s">
        <v>2227</v>
      </c>
    </row>
    <row r="1042" ht="15">
      <c r="A1042" s="1" t="s">
        <v>2228</v>
      </c>
    </row>
    <row r="1043" ht="15">
      <c r="A1043" s="1" t="s">
        <v>2229</v>
      </c>
    </row>
    <row r="1044" ht="15">
      <c r="A1044" s="1" t="s">
        <v>2230</v>
      </c>
    </row>
    <row r="1045" ht="15">
      <c r="A1045" s="1" t="s">
        <v>1751</v>
      </c>
    </row>
    <row r="1046" ht="15">
      <c r="A1046" s="1" t="s">
        <v>1471</v>
      </c>
    </row>
    <row r="1047" ht="15">
      <c r="B1047" s="1" t="s">
        <v>1772</v>
      </c>
    </row>
    <row r="1048" spans="1:4" ht="15">
      <c r="A1048" s="3" t="s">
        <v>863</v>
      </c>
      <c r="B1048" s="3" t="s">
        <v>865</v>
      </c>
      <c r="C1048" s="3" t="s">
        <v>460</v>
      </c>
      <c r="D1048" s="3" t="s">
        <v>463</v>
      </c>
    </row>
    <row r="1049" spans="1:4" ht="15">
      <c r="A1049" s="7">
        <v>0.4</v>
      </c>
      <c r="B1049" s="7">
        <v>0.2</v>
      </c>
      <c r="C1049" s="7">
        <v>3.2</v>
      </c>
      <c r="D1049" s="4">
        <f>((1.6666-3.333333*B1049*2.5/C1049)*(1.4666+0.736452*EXP(-0.011*A1049^-4))^9+(-0.6666+3.333333*B1049*2.5/C1049)*(1.3706+0.739482*EXP(-0.04*A1049^-3.2))^9)^(1/9)</f>
        <v>1.966101570470152</v>
      </c>
    </row>
    <row r="1050" spans="1:2" ht="15">
      <c r="A1050" s="1" t="s">
        <v>1472</v>
      </c>
      <c r="B1050" s="1" t="s">
        <v>1773</v>
      </c>
    </row>
    <row r="1051" ht="15">
      <c r="A1051" s="1" t="s">
        <v>1473</v>
      </c>
    </row>
    <row r="1052" ht="15">
      <c r="A1052" s="1" t="s">
        <v>122</v>
      </c>
    </row>
    <row r="1053" ht="15">
      <c r="B1053" s="1" t="s">
        <v>1774</v>
      </c>
    </row>
    <row r="1054" spans="1:8" ht="15">
      <c r="A1054" s="3" t="s">
        <v>863</v>
      </c>
      <c r="B1054" s="3" t="s">
        <v>865</v>
      </c>
      <c r="C1054" s="3" t="s">
        <v>460</v>
      </c>
      <c r="D1054" s="3" t="s">
        <v>1296</v>
      </c>
      <c r="E1054" s="3" t="s">
        <v>463</v>
      </c>
      <c r="F1054" s="3" t="s">
        <v>464</v>
      </c>
      <c r="G1054" s="3" t="s">
        <v>465</v>
      </c>
      <c r="H1054" s="3" t="s">
        <v>466</v>
      </c>
    </row>
    <row r="1055" spans="1:8" ht="15">
      <c r="A1055" s="7">
        <v>0.4</v>
      </c>
      <c r="B1055" s="7">
        <v>0.2</v>
      </c>
      <c r="C1055" s="7">
        <v>3.2</v>
      </c>
      <c r="D1055" s="7">
        <v>1540</v>
      </c>
      <c r="E1055" s="4">
        <f>((1.6666-3.333333*B1055*2.5/C1055)*(1.4666+0.736452*EXP(-0.011*A1055^-4))^9+(-0.6666+3.333333*B1055*2.5/C1055)*(1.3706+0.739482*EXP(-0.04*A1055^-3.2))^9)^(1/9)</f>
        <v>1.966101570470152</v>
      </c>
      <c r="F1055" s="4">
        <f>0.913-5.25109*A1055^1.6+5.15155*(A1055+0.002)^1.63</f>
        <v>0.8672237371785905</v>
      </c>
      <c r="G1055" s="4">
        <f>1400/D1055*(0.9631-0.97762*A1055^1.6+0.434345*A1055^3.2)/1000</f>
        <v>0.0006914340141286657</v>
      </c>
      <c r="H1055" s="4">
        <f>(E1055-F1055)/G1055</f>
        <v>1589.273612285838</v>
      </c>
    </row>
    <row r="1056" ht="15">
      <c r="A1056" s="1" t="s">
        <v>123</v>
      </c>
    </row>
    <row r="1057" ht="15">
      <c r="A1057" s="1" t="s">
        <v>124</v>
      </c>
    </row>
    <row r="1058" ht="15">
      <c r="A1058" s="1" t="s">
        <v>125</v>
      </c>
    </row>
    <row r="1059" ht="15">
      <c r="A1059" s="1" t="s">
        <v>126</v>
      </c>
    </row>
    <row r="1060" ht="15">
      <c r="A1060" s="1" t="s">
        <v>127</v>
      </c>
    </row>
    <row r="1061" ht="15">
      <c r="A1061" s="1" t="s">
        <v>128</v>
      </c>
    </row>
    <row r="1062" ht="15">
      <c r="A1062" s="1" t="s">
        <v>963</v>
      </c>
    </row>
    <row r="1063" ht="15">
      <c r="A1063" s="1" t="s">
        <v>964</v>
      </c>
    </row>
    <row r="1064" ht="15">
      <c r="A1064" s="1" t="s">
        <v>965</v>
      </c>
    </row>
    <row r="1065" ht="15">
      <c r="A1065" s="1" t="s">
        <v>966</v>
      </c>
    </row>
    <row r="1066" ht="15">
      <c r="A1066" s="1" t="s">
        <v>967</v>
      </c>
    </row>
    <row r="1067" spans="1:12" ht="15">
      <c r="A1067" s="3" t="s">
        <v>863</v>
      </c>
      <c r="B1067" s="3" t="s">
        <v>865</v>
      </c>
      <c r="C1067" s="3" t="s">
        <v>459</v>
      </c>
      <c r="D1067" s="3" t="s">
        <v>460</v>
      </c>
      <c r="E1067" s="3" t="s">
        <v>1296</v>
      </c>
      <c r="F1067" s="3" t="s">
        <v>461</v>
      </c>
      <c r="G1067" s="3" t="s">
        <v>463</v>
      </c>
      <c r="H1067" s="3" t="s">
        <v>464</v>
      </c>
      <c r="I1067" s="3" t="s">
        <v>465</v>
      </c>
      <c r="J1067" s="3" t="s">
        <v>466</v>
      </c>
      <c r="K1067" s="3" t="s">
        <v>512</v>
      </c>
      <c r="L1067" s="3" t="s">
        <v>467</v>
      </c>
    </row>
    <row r="1068" spans="1:12" ht="15">
      <c r="A1068" s="7">
        <v>0.4</v>
      </c>
      <c r="B1068" s="7">
        <v>0.2</v>
      </c>
      <c r="C1068" s="7">
        <v>2</v>
      </c>
      <c r="D1068" s="7">
        <v>2.5</v>
      </c>
      <c r="E1068" s="7">
        <v>1540</v>
      </c>
      <c r="F1068" s="7">
        <v>28.4</v>
      </c>
      <c r="G1068" s="4">
        <f>((1.6666-3.333333*B1068*2.5/D1068)*(1.4666+0.736452*EXP(-0.011*A1068^-4))^9+(-0.6666+3.333333*B1068*2.5/D1068)*(1.3706+0.739482*EXP(-0.04*A1068^-3.2))^9)^(1/9)</f>
        <v>1.9458087928122971</v>
      </c>
      <c r="H1068" s="4">
        <f>0.913-5.25109*A1068^1.6+5.15155*(A1068+0.002)^1.63</f>
        <v>0.8672237371785905</v>
      </c>
      <c r="I1068" s="4">
        <f>1400/E1068*(0.9631-0.97762*A1068^1.6+0.434345*A1068^3.2)/1000</f>
        <v>0.0006914340141286657</v>
      </c>
      <c r="J1068" s="4">
        <f>(G1068-H1068)/I1068</f>
        <v>1559.9247847141605</v>
      </c>
      <c r="K1068" s="4">
        <f>J1068/G1068*F1068</f>
        <v>22767.84031891038</v>
      </c>
      <c r="L1068" s="4">
        <f>K1068/(C1068+D1068-B1068)</f>
        <v>5294.846585793112</v>
      </c>
    </row>
    <row r="1069" ht="15">
      <c r="A1069" s="1" t="s">
        <v>968</v>
      </c>
    </row>
    <row r="1070" ht="15">
      <c r="A1070" s="1" t="s">
        <v>969</v>
      </c>
    </row>
    <row r="1071" ht="15">
      <c r="A1071" s="1" t="s">
        <v>970</v>
      </c>
    </row>
    <row r="1072" ht="15">
      <c r="A1072" s="1" t="s">
        <v>971</v>
      </c>
    </row>
    <row r="1073" ht="15">
      <c r="A1073" s="1" t="s">
        <v>972</v>
      </c>
    </row>
    <row r="1074" ht="15">
      <c r="A1074" s="1" t="s">
        <v>973</v>
      </c>
    </row>
    <row r="1075" spans="1:16" ht="15">
      <c r="A1075" s="3" t="s">
        <v>863</v>
      </c>
      <c r="B1075" s="3" t="s">
        <v>865</v>
      </c>
      <c r="C1075" s="3" t="s">
        <v>459</v>
      </c>
      <c r="D1075" s="3" t="s">
        <v>460</v>
      </c>
      <c r="E1075" s="3" t="s">
        <v>1296</v>
      </c>
      <c r="F1075" s="3" t="s">
        <v>461</v>
      </c>
      <c r="G1075" s="3" t="s">
        <v>462</v>
      </c>
      <c r="H1075" s="3" t="s">
        <v>463</v>
      </c>
      <c r="I1075" s="3" t="s">
        <v>464</v>
      </c>
      <c r="J1075" s="3" t="s">
        <v>465</v>
      </c>
      <c r="K1075" s="3" t="s">
        <v>466</v>
      </c>
      <c r="L1075" s="3" t="s">
        <v>512</v>
      </c>
      <c r="M1075" s="3" t="s">
        <v>467</v>
      </c>
      <c r="N1075" s="3" t="s">
        <v>468</v>
      </c>
      <c r="O1075" s="3" t="s">
        <v>513</v>
      </c>
      <c r="P1075" s="3" t="s">
        <v>469</v>
      </c>
    </row>
    <row r="1076" spans="1:16" ht="15">
      <c r="A1076" s="7">
        <v>0.4</v>
      </c>
      <c r="B1076" s="7">
        <v>0.2</v>
      </c>
      <c r="C1076" s="7">
        <v>2</v>
      </c>
      <c r="D1076" s="7">
        <v>2.5</v>
      </c>
      <c r="E1076" s="7">
        <v>1540</v>
      </c>
      <c r="F1076" s="7">
        <v>28.4</v>
      </c>
      <c r="G1076" s="7">
        <v>200</v>
      </c>
      <c r="H1076" s="4">
        <f>((1.6666-3.333333*B1076*2.5/D1076)*(1.4666+0.736452*EXP(-0.011*A1076^-4))^9+(-0.6666+3.333333*B1076*2.5/D1076)*(1.3706+0.739482*EXP(-0.04*A1076^-3.2))^9)^(1/9)</f>
        <v>1.9458087928122971</v>
      </c>
      <c r="I1076" s="4">
        <f>0.913-5.25109*A1076^1.6+5.15155*(A1076+0.002)^1.63</f>
        <v>0.8672237371785905</v>
      </c>
      <c r="J1076" s="4">
        <f>1400/E1076*(0.9631-0.97762*A1076^1.6+0.434345*A1076^3.2)/1000</f>
        <v>0.0006914340141286657</v>
      </c>
      <c r="K1076" s="4">
        <f>(H1076-I1076)/J1076</f>
        <v>1559.9247847141605</v>
      </c>
      <c r="L1076" s="4">
        <f>K1076/H1076*F1076</f>
        <v>22767.84031891038</v>
      </c>
      <c r="M1076" s="4">
        <f>L1076/(C1076+D1076-B1076)</f>
        <v>5294.846585793112</v>
      </c>
      <c r="N1076" s="4">
        <f>H1076/((M1076-G1076)/M1076)</f>
        <v>2.022192203383997</v>
      </c>
      <c r="O1076" s="4">
        <f>L1076*(M1076-G1076)/M1076</f>
        <v>21907.84031891038</v>
      </c>
      <c r="P1076" s="4">
        <f>M1076-G1076</f>
        <v>5094.846585793112</v>
      </c>
    </row>
    <row r="1077" ht="15">
      <c r="A1077" s="1" t="s">
        <v>974</v>
      </c>
    </row>
    <row r="1078" ht="15">
      <c r="A1078" s="1" t="s">
        <v>975</v>
      </c>
    </row>
    <row r="1079" ht="15">
      <c r="A1079" s="1" t="s">
        <v>976</v>
      </c>
    </row>
    <row r="1080" ht="15">
      <c r="A1080" s="1" t="s">
        <v>977</v>
      </c>
    </row>
    <row r="1081" ht="15">
      <c r="A1081" s="1" t="s">
        <v>978</v>
      </c>
    </row>
    <row r="1082" ht="15">
      <c r="A1082" s="1" t="s">
        <v>452</v>
      </c>
    </row>
    <row r="1083" ht="15">
      <c r="A1083" s="1" t="s">
        <v>453</v>
      </c>
    </row>
    <row r="1084" ht="15">
      <c r="A1084" s="1" t="s">
        <v>454</v>
      </c>
    </row>
    <row r="1085" ht="15">
      <c r="A1085" s="1" t="s">
        <v>455</v>
      </c>
    </row>
    <row r="1086" ht="15">
      <c r="A1086" s="1" t="s">
        <v>456</v>
      </c>
    </row>
    <row r="1087" ht="15">
      <c r="A1087" s="1" t="s">
        <v>457</v>
      </c>
    </row>
    <row r="1088" ht="15">
      <c r="A1088" s="1" t="s">
        <v>458</v>
      </c>
    </row>
    <row r="1089" spans="1:4" ht="15">
      <c r="A1089" s="3" t="s">
        <v>863</v>
      </c>
      <c r="B1089" s="7">
        <v>0.4</v>
      </c>
      <c r="D1089" s="1" t="s">
        <v>1915</v>
      </c>
    </row>
    <row r="1090" spans="1:4" ht="15">
      <c r="A1090" s="3" t="s">
        <v>865</v>
      </c>
      <c r="B1090" s="7">
        <v>0.2</v>
      </c>
      <c r="D1090" s="1" t="s">
        <v>1916</v>
      </c>
    </row>
    <row r="1091" spans="1:4" ht="18">
      <c r="A1091" s="3" t="s">
        <v>459</v>
      </c>
      <c r="B1091" s="7">
        <v>2</v>
      </c>
      <c r="D1091" s="1" t="s">
        <v>1830</v>
      </c>
    </row>
    <row r="1092" spans="1:4" ht="15">
      <c r="A1092" s="3" t="s">
        <v>460</v>
      </c>
      <c r="B1092" s="7">
        <v>2.5</v>
      </c>
      <c r="D1092" s="1" t="s">
        <v>1917</v>
      </c>
    </row>
    <row r="1093" spans="1:4" ht="18">
      <c r="A1093" s="3" t="s">
        <v>1833</v>
      </c>
      <c r="B1093" s="7">
        <v>1540</v>
      </c>
      <c r="D1093" s="1" t="s">
        <v>1918</v>
      </c>
    </row>
    <row r="1094" spans="1:4" ht="15">
      <c r="A1094" s="3" t="s">
        <v>461</v>
      </c>
      <c r="B1094" s="7">
        <v>28.4</v>
      </c>
      <c r="D1094" s="1" t="s">
        <v>1919</v>
      </c>
    </row>
    <row r="1095" spans="1:4" ht="15">
      <c r="A1095" s="3" t="s">
        <v>462</v>
      </c>
      <c r="B1095" s="7">
        <v>200</v>
      </c>
      <c r="D1095" s="1" t="s">
        <v>1920</v>
      </c>
    </row>
    <row r="1096" spans="1:4" ht="15">
      <c r="A1096" s="3" t="s">
        <v>463</v>
      </c>
      <c r="B1096" s="4">
        <f>((1.6666-3.333333*B1090*2.5/B1092)*(1.4666+0.736452*EXP(-0.011*B1089^-4))^9+(-0.6666+3.333333*B1090*2.5/B1092)*(1.3706+0.739482*EXP(-0.04*B1089^-3.2))^9)^(1/9)</f>
        <v>1.9458087928122971</v>
      </c>
      <c r="D1096" s="1" t="s">
        <v>1921</v>
      </c>
    </row>
    <row r="1097" spans="1:4" ht="15">
      <c r="A1097" s="3" t="s">
        <v>464</v>
      </c>
      <c r="B1097" s="4">
        <f>0.913-5.25109*B1089^1.6+5.15155*(B1089+0.002)^1.63</f>
        <v>0.8672237371785905</v>
      </c>
      <c r="D1097" s="1" t="s">
        <v>1922</v>
      </c>
    </row>
    <row r="1098" spans="1:4" ht="15">
      <c r="A1098" s="3" t="s">
        <v>465</v>
      </c>
      <c r="B1098" s="4">
        <f>1400/B1093*(0.9631-0.97762*B1089^1.6+0.434345*B1089^3.2)/1000</f>
        <v>0.0006914340141286657</v>
      </c>
      <c r="D1098" s="1" t="s">
        <v>1923</v>
      </c>
    </row>
    <row r="1099" spans="1:4" ht="18">
      <c r="A1099" s="3" t="s">
        <v>466</v>
      </c>
      <c r="B1099" s="4">
        <f>(B1096-B1097)/B1098</f>
        <v>1559.9247847141605</v>
      </c>
      <c r="D1099" s="1" t="s">
        <v>1831</v>
      </c>
    </row>
    <row r="1100" spans="1:4" ht="18">
      <c r="A1100" s="3" t="s">
        <v>338</v>
      </c>
      <c r="B1100" s="4">
        <f>B1099/B1096*B1094</f>
        <v>22767.84031891038</v>
      </c>
      <c r="D1100" s="1" t="s">
        <v>1924</v>
      </c>
    </row>
    <row r="1101" spans="1:4" ht="15">
      <c r="A1101" s="3" t="s">
        <v>467</v>
      </c>
      <c r="B1101" s="4">
        <f>B1100/(B1091+B1092-B1090)</f>
        <v>5294.846585793112</v>
      </c>
      <c r="D1101" s="1" t="s">
        <v>1655</v>
      </c>
    </row>
    <row r="1102" spans="1:4" ht="15">
      <c r="A1102" s="3" t="s">
        <v>468</v>
      </c>
      <c r="B1102" s="4">
        <f>B1096/((B1101-B1095)/B1101)</f>
        <v>2.022192203383997</v>
      </c>
      <c r="D1102" s="1" t="s">
        <v>1656</v>
      </c>
    </row>
    <row r="1103" spans="1:4" ht="18">
      <c r="A1103" s="3" t="s">
        <v>339</v>
      </c>
      <c r="B1103" s="4">
        <f>B1100*(B1101-B1095)/B1101</f>
        <v>21907.84031891038</v>
      </c>
      <c r="D1103" s="1" t="s">
        <v>1657</v>
      </c>
    </row>
    <row r="1104" spans="1:4" ht="15">
      <c r="A1104" s="3" t="s">
        <v>469</v>
      </c>
      <c r="B1104" s="4">
        <f>B1101-B1095</f>
        <v>5094.846585793112</v>
      </c>
      <c r="D1104" s="1" t="s">
        <v>1658</v>
      </c>
    </row>
    <row r="1105" spans="1:4" ht="15">
      <c r="A1105" s="3" t="s">
        <v>470</v>
      </c>
      <c r="B1105" s="4">
        <f>(3160-14*B1096*49)*4.5/(B1091+B1092)</f>
        <v>1825.1751681307642</v>
      </c>
      <c r="D1105" s="1" t="s">
        <v>1659</v>
      </c>
    </row>
    <row r="1106" spans="1:4" ht="15">
      <c r="A1106" s="3" t="s">
        <v>471</v>
      </c>
      <c r="B1106" s="4">
        <f>B1105/B1104</f>
        <v>0.35823947539857864</v>
      </c>
      <c r="D1106" s="1" t="s">
        <v>1660</v>
      </c>
    </row>
    <row r="1107" spans="1:4" ht="15">
      <c r="A1107" s="3" t="s">
        <v>472</v>
      </c>
      <c r="B1107" s="7">
        <v>1</v>
      </c>
      <c r="D1107" s="1" t="s">
        <v>1661</v>
      </c>
    </row>
    <row r="1108" spans="1:4" ht="15">
      <c r="A1108" s="3" t="s">
        <v>473</v>
      </c>
      <c r="B1108" s="7">
        <v>1500</v>
      </c>
      <c r="D1108" s="1" t="s">
        <v>1662</v>
      </c>
    </row>
    <row r="1109" spans="1:4" ht="18">
      <c r="A1109" s="3" t="s">
        <v>340</v>
      </c>
      <c r="B1109" s="7">
        <v>10.65</v>
      </c>
      <c r="D1109" s="1" t="s">
        <v>475</v>
      </c>
    </row>
    <row r="1110" spans="1:4" ht="15">
      <c r="A1110" s="3" t="s">
        <v>474</v>
      </c>
      <c r="B1110" s="4">
        <f>(43+105.7*B1107*B1090)/40</f>
        <v>1.6035</v>
      </c>
      <c r="D1110" s="1" t="s">
        <v>476</v>
      </c>
    </row>
    <row r="1111" spans="1:4" ht="15">
      <c r="A1111" s="3" t="s">
        <v>1277</v>
      </c>
      <c r="B1111" s="4">
        <f>B1110*B1101/B1104</f>
        <v>1.6664459581558875</v>
      </c>
      <c r="D1111" s="1" t="s">
        <v>477</v>
      </c>
    </row>
    <row r="1112" spans="1:4" ht="18">
      <c r="A1112" s="3" t="s">
        <v>341</v>
      </c>
      <c r="B1112" s="4">
        <f>B1108/B1110</f>
        <v>935.4536950420954</v>
      </c>
      <c r="D1112" s="1" t="s">
        <v>478</v>
      </c>
    </row>
    <row r="1113" spans="1:4" ht="18">
      <c r="A1113" s="3" t="s">
        <v>342</v>
      </c>
      <c r="B1113" s="4">
        <f>B1108/B1111</f>
        <v>900.119198380679</v>
      </c>
      <c r="D1113" s="1" t="s">
        <v>479</v>
      </c>
    </row>
    <row r="1114" spans="1:4" ht="15">
      <c r="A1114" s="3" t="s">
        <v>1278</v>
      </c>
      <c r="B1114" s="4">
        <f>0.04+0.5*B1090^2.4+B1107*(0.03+3.95*B1090^2.4)</f>
        <v>0.16350438983677415</v>
      </c>
      <c r="D1114" s="1" t="s">
        <v>480</v>
      </c>
    </row>
    <row r="1115" spans="1:4" ht="18">
      <c r="A1115" s="3" t="s">
        <v>343</v>
      </c>
      <c r="B1115" s="4">
        <f>B1109*B1113/(B1092-B1114)</f>
        <v>4102.840776184699</v>
      </c>
      <c r="D1115" s="1" t="s">
        <v>481</v>
      </c>
    </row>
    <row r="1116" spans="1:4" ht="18">
      <c r="A1116" s="3" t="s">
        <v>344</v>
      </c>
      <c r="B1116" s="7">
        <v>5.3</v>
      </c>
      <c r="D1116" s="1" t="s">
        <v>1832</v>
      </c>
    </row>
    <row r="1117" spans="1:4" ht="18">
      <c r="A1117" s="3" t="s">
        <v>345</v>
      </c>
      <c r="B1117" s="4">
        <f>(B1101*B1114+B1092*(B1104-B1115))/B1116</f>
        <v>631.2726762849929</v>
      </c>
      <c r="D1117" s="1" t="s">
        <v>482</v>
      </c>
    </row>
    <row r="1118" spans="1:4" ht="18">
      <c r="A1118" s="3" t="s">
        <v>346</v>
      </c>
      <c r="B1118" s="7">
        <v>800</v>
      </c>
      <c r="D1118" s="1" t="s">
        <v>483</v>
      </c>
    </row>
    <row r="1119" spans="1:4" ht="15">
      <c r="A1119" s="3" t="s">
        <v>1279</v>
      </c>
      <c r="B1119" s="4">
        <f>6.215-5.2266*(B1108*B1109/(B1118*B1116)/20+1)^-10</f>
        <v>5.284642809701275</v>
      </c>
      <c r="D1119" s="1" t="s">
        <v>484</v>
      </c>
    </row>
    <row r="1120" spans="1:4" ht="18">
      <c r="A1120" s="3" t="s">
        <v>347</v>
      </c>
      <c r="B1120" s="4">
        <f>B1108*B1109/B1119/B1116</f>
        <v>570.360391787124</v>
      </c>
      <c r="D1120" s="1" t="s">
        <v>348</v>
      </c>
    </row>
    <row r="1121" ht="15">
      <c r="D1121" s="1" t="s">
        <v>485</v>
      </c>
    </row>
    <row r="1122" ht="19.5">
      <c r="D1122" s="1" t="s">
        <v>533</v>
      </c>
    </row>
    <row r="1123" ht="15">
      <c r="D1123" s="1" t="s">
        <v>486</v>
      </c>
    </row>
    <row r="1124" ht="15">
      <c r="D1124" s="1" t="s">
        <v>487</v>
      </c>
    </row>
    <row r="1125" ht="15">
      <c r="D1125" s="1" t="s">
        <v>488</v>
      </c>
    </row>
    <row r="1126" ht="18">
      <c r="E1126" s="1" t="s">
        <v>534</v>
      </c>
    </row>
    <row r="1127" ht="18">
      <c r="D1127" s="1" t="s">
        <v>535</v>
      </c>
    </row>
    <row r="1128" ht="15">
      <c r="A1128" s="1" t="s">
        <v>877</v>
      </c>
    </row>
    <row r="1129" ht="15">
      <c r="A1129" s="1" t="s">
        <v>878</v>
      </c>
    </row>
    <row r="1130" ht="15">
      <c r="A1130" s="1" t="s">
        <v>879</v>
      </c>
    </row>
    <row r="1131" ht="15">
      <c r="A1131" s="1" t="s">
        <v>880</v>
      </c>
    </row>
    <row r="1132" ht="15">
      <c r="A1132" s="1" t="s">
        <v>881</v>
      </c>
    </row>
    <row r="1133" ht="15">
      <c r="A1133" s="1" t="s">
        <v>882</v>
      </c>
    </row>
    <row r="1134" ht="15">
      <c r="A1134" s="1" t="s">
        <v>883</v>
      </c>
    </row>
    <row r="1135" ht="15">
      <c r="A1135" s="1" t="s">
        <v>884</v>
      </c>
    </row>
    <row r="1136" ht="15">
      <c r="A1136" s="1" t="s">
        <v>2064</v>
      </c>
    </row>
    <row r="1137" ht="15">
      <c r="A1137" s="1" t="s">
        <v>2065</v>
      </c>
    </row>
    <row r="1138" ht="15">
      <c r="A1138" s="1" t="s">
        <v>2066</v>
      </c>
    </row>
    <row r="1139" ht="15">
      <c r="A1139" s="1" t="s">
        <v>2067</v>
      </c>
    </row>
    <row r="1140" ht="15">
      <c r="A1140" s="1" t="s">
        <v>2068</v>
      </c>
    </row>
    <row r="1141" ht="15">
      <c r="A1141" s="1" t="s">
        <v>2069</v>
      </c>
    </row>
    <row r="1142" ht="15">
      <c r="A1142" s="1" t="s">
        <v>2070</v>
      </c>
    </row>
    <row r="1143" ht="15">
      <c r="A1143" s="1" t="s">
        <v>2071</v>
      </c>
    </row>
    <row r="1144" ht="15">
      <c r="A1144" s="1" t="s">
        <v>2072</v>
      </c>
    </row>
    <row r="1145" ht="15">
      <c r="A1145" s="1" t="s">
        <v>2073</v>
      </c>
    </row>
    <row r="1146" ht="15">
      <c r="A1146" s="1" t="s">
        <v>2147</v>
      </c>
    </row>
    <row r="1147" ht="15">
      <c r="A1147" s="1" t="s">
        <v>2074</v>
      </c>
    </row>
    <row r="1148" ht="15">
      <c r="A1148" s="1" t="s">
        <v>2222</v>
      </c>
    </row>
    <row r="1149" ht="15">
      <c r="A1149" s="1" t="s">
        <v>2223</v>
      </c>
    </row>
    <row r="1150" ht="15">
      <c r="A1150" s="1" t="s">
        <v>2055</v>
      </c>
    </row>
    <row r="1151" ht="15">
      <c r="A1151" s="1" t="s">
        <v>2056</v>
      </c>
    </row>
    <row r="1152" ht="15">
      <c r="A1152" s="1" t="s">
        <v>2057</v>
      </c>
    </row>
    <row r="1153" ht="15">
      <c r="A1153" s="1" t="s">
        <v>326</v>
      </c>
    </row>
    <row r="1154" ht="15">
      <c r="A1154" s="1" t="s">
        <v>327</v>
      </c>
    </row>
    <row r="1155" ht="15">
      <c r="A1155" s="1" t="s">
        <v>885</v>
      </c>
    </row>
    <row r="1156" ht="15">
      <c r="A1156" s="1" t="s">
        <v>886</v>
      </c>
    </row>
    <row r="1157" ht="15">
      <c r="A1157" s="1" t="s">
        <v>328</v>
      </c>
    </row>
    <row r="1158" ht="15">
      <c r="A1158" s="1" t="s">
        <v>329</v>
      </c>
    </row>
    <row r="1159" ht="15">
      <c r="A1159" s="1" t="s">
        <v>887</v>
      </c>
    </row>
    <row r="1160" ht="15">
      <c r="A1160" s="1" t="s">
        <v>888</v>
      </c>
    </row>
    <row r="1161" ht="15">
      <c r="A1161" s="1" t="s">
        <v>889</v>
      </c>
    </row>
    <row r="1162" ht="15">
      <c r="A1162" s="1" t="s">
        <v>890</v>
      </c>
    </row>
    <row r="1163" ht="15">
      <c r="A1163" s="1" t="s">
        <v>891</v>
      </c>
    </row>
    <row r="1164" ht="15">
      <c r="A1164" s="1" t="s">
        <v>892</v>
      </c>
    </row>
    <row r="1165" ht="15">
      <c r="A1165" s="1" t="s">
        <v>893</v>
      </c>
    </row>
    <row r="1166" ht="15">
      <c r="A1166" s="1" t="s">
        <v>894</v>
      </c>
    </row>
    <row r="1167" ht="15">
      <c r="A1167" s="1" t="s">
        <v>895</v>
      </c>
    </row>
    <row r="1168" ht="15">
      <c r="A1168" s="1" t="s">
        <v>0</v>
      </c>
    </row>
    <row r="1169" ht="15">
      <c r="A1169" s="1" t="s">
        <v>1</v>
      </c>
    </row>
    <row r="1170" ht="15">
      <c r="A1170" s="1" t="s">
        <v>2</v>
      </c>
    </row>
    <row r="1171" ht="15">
      <c r="A1171" s="1" t="s">
        <v>3</v>
      </c>
    </row>
    <row r="1172" ht="15">
      <c r="A1172" s="1" t="s">
        <v>1125</v>
      </c>
    </row>
    <row r="1173" ht="15">
      <c r="A1173" s="1" t="s">
        <v>1126</v>
      </c>
    </row>
    <row r="1174" ht="15">
      <c r="A1174" s="1" t="s">
        <v>1127</v>
      </c>
    </row>
    <row r="1175" ht="15">
      <c r="A1175" s="1" t="s">
        <v>1128</v>
      </c>
    </row>
    <row r="1176" ht="15">
      <c r="A1176" s="1" t="s">
        <v>1432</v>
      </c>
    </row>
    <row r="1177" ht="15">
      <c r="A1177" s="1" t="s">
        <v>1433</v>
      </c>
    </row>
    <row r="1178" ht="15">
      <c r="A1178" s="1" t="s">
        <v>4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2"/>
  <sheetViews>
    <sheetView workbookViewId="0" topLeftCell="A1">
      <selection activeCell="E2" sqref="E2"/>
    </sheetView>
  </sheetViews>
  <sheetFormatPr defaultColWidth="8.796875" defaultRowHeight="15"/>
  <sheetData>
    <row r="1" ht="15">
      <c r="A1" s="10" t="s">
        <v>1373</v>
      </c>
    </row>
    <row r="2" ht="12.75" customHeight="1"/>
    <row r="3" ht="15">
      <c r="A3" s="1" t="s">
        <v>1374</v>
      </c>
    </row>
    <row r="4" ht="15">
      <c r="A4" s="1" t="s">
        <v>1375</v>
      </c>
    </row>
    <row r="5" ht="15">
      <c r="A5" s="1" t="s">
        <v>1376</v>
      </c>
    </row>
    <row r="6" ht="15">
      <c r="A6" s="1" t="s">
        <v>1377</v>
      </c>
    </row>
    <row r="7" ht="15">
      <c r="A7" s="1" t="s">
        <v>1378</v>
      </c>
    </row>
    <row r="8" ht="15">
      <c r="A8" s="1" t="s">
        <v>1379</v>
      </c>
    </row>
    <row r="9" ht="15">
      <c r="A9" s="1" t="s">
        <v>1380</v>
      </c>
    </row>
    <row r="10" ht="15">
      <c r="A10" s="1" t="s">
        <v>1686</v>
      </c>
    </row>
    <row r="11" ht="15">
      <c r="A11" s="1" t="s">
        <v>788</v>
      </c>
    </row>
    <row r="12" ht="15">
      <c r="A12" s="1" t="s">
        <v>789</v>
      </c>
    </row>
    <row r="13" ht="15">
      <c r="A13" s="1" t="s">
        <v>790</v>
      </c>
    </row>
    <row r="14" ht="15">
      <c r="A14" s="1" t="s">
        <v>791</v>
      </c>
    </row>
    <row r="15" ht="15">
      <c r="A15" s="1" t="s">
        <v>792</v>
      </c>
    </row>
    <row r="16" ht="15">
      <c r="A16" s="1" t="s">
        <v>793</v>
      </c>
    </row>
    <row r="17" ht="15">
      <c r="A17" s="1" t="s">
        <v>794</v>
      </c>
    </row>
    <row r="18" ht="15">
      <c r="A18" s="1" t="s">
        <v>795</v>
      </c>
    </row>
    <row r="19" ht="15">
      <c r="A19" s="1" t="s">
        <v>1683</v>
      </c>
    </row>
    <row r="20" ht="15">
      <c r="A20" s="1" t="s">
        <v>575</v>
      </c>
    </row>
    <row r="21" ht="15">
      <c r="A21" s="1" t="s">
        <v>576</v>
      </c>
    </row>
    <row r="22" ht="15">
      <c r="A22" s="1" t="s">
        <v>1643</v>
      </c>
    </row>
    <row r="23" ht="15">
      <c r="A23" s="1" t="s">
        <v>1644</v>
      </c>
    </row>
    <row r="24" ht="15">
      <c r="A24" s="1" t="s">
        <v>1645</v>
      </c>
    </row>
    <row r="25" ht="15">
      <c r="A25" s="1" t="s">
        <v>1646</v>
      </c>
    </row>
    <row r="26" ht="15">
      <c r="A26" s="1" t="s">
        <v>1647</v>
      </c>
    </row>
    <row r="27" ht="15">
      <c r="A27" s="1" t="s">
        <v>1648</v>
      </c>
    </row>
    <row r="28" ht="15">
      <c r="A28" s="1" t="s">
        <v>867</v>
      </c>
    </row>
    <row r="29" ht="15">
      <c r="A29" s="1" t="s">
        <v>1684</v>
      </c>
    </row>
    <row r="30" ht="15">
      <c r="A30" s="1" t="s">
        <v>868</v>
      </c>
    </row>
    <row r="31" ht="15">
      <c r="A31" s="1" t="s">
        <v>869</v>
      </c>
    </row>
    <row r="32" ht="15">
      <c r="A32" s="1" t="s">
        <v>870</v>
      </c>
    </row>
    <row r="33" ht="15">
      <c r="A33" s="1" t="s">
        <v>871</v>
      </c>
    </row>
    <row r="34" ht="15">
      <c r="A34" s="1" t="s">
        <v>872</v>
      </c>
    </row>
    <row r="35" ht="15">
      <c r="A35" s="1" t="s">
        <v>873</v>
      </c>
    </row>
    <row r="36" ht="15">
      <c r="A36" s="1" t="s">
        <v>1685</v>
      </c>
    </row>
    <row r="37" ht="15">
      <c r="A37" s="1" t="s">
        <v>874</v>
      </c>
    </row>
    <row r="38" ht="15">
      <c r="A38" s="1" t="s">
        <v>875</v>
      </c>
    </row>
    <row r="39" ht="15">
      <c r="A39" s="1" t="s">
        <v>876</v>
      </c>
    </row>
    <row r="40" ht="15">
      <c r="A40" s="1" t="s">
        <v>1687</v>
      </c>
    </row>
    <row r="41" ht="15">
      <c r="A41" s="1" t="s">
        <v>1688</v>
      </c>
    </row>
    <row r="42" ht="15">
      <c r="A42" s="1" t="s">
        <v>1689</v>
      </c>
    </row>
    <row r="43" ht="15">
      <c r="A43" s="1" t="s">
        <v>1690</v>
      </c>
    </row>
    <row r="44" ht="15">
      <c r="A44" s="1" t="s">
        <v>1691</v>
      </c>
    </row>
    <row r="45" ht="15">
      <c r="A45" s="1" t="s">
        <v>1692</v>
      </c>
    </row>
    <row r="46" ht="15">
      <c r="A46" s="1" t="s">
        <v>1080</v>
      </c>
    </row>
    <row r="47" ht="15">
      <c r="A47" s="1" t="s">
        <v>1081</v>
      </c>
    </row>
    <row r="48" ht="15">
      <c r="A48" s="1" t="s">
        <v>1082</v>
      </c>
    </row>
    <row r="49" ht="15">
      <c r="A49" s="1" t="s">
        <v>1083</v>
      </c>
    </row>
    <row r="50" ht="15">
      <c r="A50" s="1" t="s">
        <v>264</v>
      </c>
    </row>
    <row r="51" ht="15">
      <c r="A51" s="1" t="s">
        <v>265</v>
      </c>
    </row>
    <row r="52" ht="15">
      <c r="A52" s="1" t="s">
        <v>266</v>
      </c>
    </row>
    <row r="53" ht="15">
      <c r="A53" s="1" t="s">
        <v>267</v>
      </c>
    </row>
    <row r="54" ht="15">
      <c r="A54" s="1" t="s">
        <v>268</v>
      </c>
    </row>
    <row r="55" ht="15">
      <c r="A55" s="1" t="s">
        <v>269</v>
      </c>
    </row>
    <row r="56" ht="15">
      <c r="A56" s="1" t="s">
        <v>270</v>
      </c>
    </row>
    <row r="57" ht="15">
      <c r="A57" s="1" t="s">
        <v>271</v>
      </c>
    </row>
    <row r="58" ht="15">
      <c r="A58" s="1" t="s">
        <v>1381</v>
      </c>
    </row>
    <row r="59" ht="15">
      <c r="A59" s="1"/>
    </row>
    <row r="60" ht="15">
      <c r="A60" s="1" t="s">
        <v>68</v>
      </c>
    </row>
    <row r="61" ht="15">
      <c r="A61" s="1" t="s">
        <v>15</v>
      </c>
    </row>
    <row r="62" ht="15">
      <c r="A62" s="1" t="s">
        <v>16</v>
      </c>
    </row>
    <row r="64" ht="15">
      <c r="A64" s="13" t="s">
        <v>2038</v>
      </c>
    </row>
    <row r="65" ht="15">
      <c r="A65" s="1" t="s">
        <v>17</v>
      </c>
    </row>
    <row r="66" ht="15">
      <c r="A66" s="1" t="s">
        <v>2039</v>
      </c>
    </row>
    <row r="67" ht="15">
      <c r="A67" s="1" t="s">
        <v>18</v>
      </c>
    </row>
    <row r="68" ht="15">
      <c r="A68" s="1" t="s">
        <v>19</v>
      </c>
    </row>
    <row r="69" ht="15">
      <c r="A69" s="1" t="s">
        <v>2041</v>
      </c>
    </row>
    <row r="70" ht="15">
      <c r="A70" s="1" t="s">
        <v>2042</v>
      </c>
    </row>
    <row r="71" ht="15">
      <c r="A71" s="1" t="s">
        <v>1392</v>
      </c>
    </row>
    <row r="72" ht="15">
      <c r="A72" s="1" t="s">
        <v>1393</v>
      </c>
    </row>
    <row r="73" ht="15">
      <c r="A73" s="1" t="s">
        <v>1394</v>
      </c>
    </row>
    <row r="74" ht="15">
      <c r="A74" s="1" t="s">
        <v>1395</v>
      </c>
    </row>
    <row r="75" ht="15">
      <c r="A75" s="1" t="s">
        <v>1396</v>
      </c>
    </row>
    <row r="76" ht="15">
      <c r="A76" s="1" t="s">
        <v>1019</v>
      </c>
    </row>
    <row r="77" ht="15">
      <c r="A77" s="1" t="s">
        <v>2317</v>
      </c>
    </row>
    <row r="78" ht="15">
      <c r="A78" s="1" t="s">
        <v>1020</v>
      </c>
    </row>
    <row r="79" ht="15">
      <c r="A79" s="1" t="s">
        <v>1021</v>
      </c>
    </row>
    <row r="80" ht="15">
      <c r="A80" s="1" t="s">
        <v>1022</v>
      </c>
    </row>
    <row r="81" ht="15">
      <c r="A81" s="1" t="s">
        <v>1023</v>
      </c>
    </row>
    <row r="82" ht="15">
      <c r="A82" s="1" t="s">
        <v>1024</v>
      </c>
    </row>
    <row r="83" ht="15">
      <c r="A83" s="1" t="s">
        <v>1025</v>
      </c>
    </row>
    <row r="84" ht="15">
      <c r="A84" s="1" t="s">
        <v>1026</v>
      </c>
    </row>
    <row r="85" ht="15">
      <c r="A85" s="1" t="s">
        <v>1027</v>
      </c>
    </row>
    <row r="86" ht="15">
      <c r="A86" s="1" t="s">
        <v>1028</v>
      </c>
    </row>
    <row r="87" ht="15">
      <c r="A87" s="1" t="s">
        <v>1029</v>
      </c>
    </row>
    <row r="88" ht="15">
      <c r="A88" s="1" t="s">
        <v>1030</v>
      </c>
    </row>
    <row r="89" ht="15">
      <c r="A89" s="1" t="s">
        <v>1031</v>
      </c>
    </row>
    <row r="90" ht="15">
      <c r="A90" s="1" t="s">
        <v>1032</v>
      </c>
    </row>
    <row r="91" ht="15">
      <c r="A91" s="1" t="s">
        <v>1033</v>
      </c>
    </row>
    <row r="92" ht="15">
      <c r="A92" s="1" t="s">
        <v>1034</v>
      </c>
    </row>
    <row r="93" ht="15">
      <c r="A93" s="1" t="s">
        <v>1035</v>
      </c>
    </row>
    <row r="94" ht="15">
      <c r="A94" s="1" t="s">
        <v>1036</v>
      </c>
    </row>
    <row r="95" ht="15">
      <c r="A95" s="1" t="s">
        <v>1037</v>
      </c>
    </row>
    <row r="96" ht="15">
      <c r="A96" s="1" t="s">
        <v>1038</v>
      </c>
    </row>
    <row r="97" ht="15">
      <c r="A97" s="1" t="s">
        <v>1039</v>
      </c>
    </row>
    <row r="98" ht="15">
      <c r="A98" s="1" t="s">
        <v>1040</v>
      </c>
    </row>
    <row r="99" ht="15">
      <c r="A99" s="1" t="s">
        <v>1041</v>
      </c>
    </row>
    <row r="100" ht="15">
      <c r="A100" s="1" t="s">
        <v>1042</v>
      </c>
    </row>
    <row r="101" ht="15">
      <c r="A101" s="1" t="s">
        <v>1333</v>
      </c>
    </row>
    <row r="102" ht="15">
      <c r="A102" s="1" t="s">
        <v>1334</v>
      </c>
    </row>
    <row r="103" ht="15">
      <c r="A103" s="1" t="s">
        <v>1335</v>
      </c>
    </row>
    <row r="104" ht="15">
      <c r="A104" s="1" t="s">
        <v>1336</v>
      </c>
    </row>
    <row r="105" ht="15">
      <c r="A105" s="1" t="s">
        <v>1337</v>
      </c>
    </row>
    <row r="106" ht="15">
      <c r="A106" s="1" t="s">
        <v>1338</v>
      </c>
    </row>
    <row r="107" ht="15">
      <c r="A107" s="1" t="s">
        <v>1339</v>
      </c>
    </row>
    <row r="108" ht="15">
      <c r="A108" s="1" t="s">
        <v>1340</v>
      </c>
    </row>
    <row r="109" ht="15">
      <c r="A109" s="1" t="s">
        <v>1341</v>
      </c>
    </row>
    <row r="110" ht="15">
      <c r="A110" s="1" t="s">
        <v>1342</v>
      </c>
    </row>
    <row r="111" ht="15">
      <c r="A111" s="1" t="s">
        <v>1343</v>
      </c>
    </row>
    <row r="112" ht="15">
      <c r="A112" s="1" t="s">
        <v>1344</v>
      </c>
    </row>
    <row r="113" ht="15">
      <c r="A113" s="1" t="s">
        <v>1345</v>
      </c>
    </row>
    <row r="114" ht="15">
      <c r="A114" s="1" t="s">
        <v>1346</v>
      </c>
    </row>
    <row r="115" ht="15">
      <c r="A115" s="1" t="s">
        <v>1347</v>
      </c>
    </row>
    <row r="116" ht="15">
      <c r="A116" s="1" t="s">
        <v>1348</v>
      </c>
    </row>
    <row r="117" ht="15">
      <c r="A117" s="1" t="s">
        <v>1046</v>
      </c>
    </row>
    <row r="118" ht="15">
      <c r="A118" s="1" t="s">
        <v>1047</v>
      </c>
    </row>
    <row r="119" ht="15">
      <c r="A119" s="1" t="s">
        <v>1048</v>
      </c>
    </row>
    <row r="120" ht="15">
      <c r="A120" s="1" t="s">
        <v>1049</v>
      </c>
    </row>
    <row r="121" ht="15">
      <c r="A121" s="1" t="s">
        <v>1050</v>
      </c>
    </row>
    <row r="122" ht="15">
      <c r="A122" s="1" t="s">
        <v>1051</v>
      </c>
    </row>
    <row r="123" ht="15">
      <c r="A123" s="1" t="s">
        <v>1052</v>
      </c>
    </row>
    <row r="124" ht="15">
      <c r="A124" s="1" t="s">
        <v>1053</v>
      </c>
    </row>
    <row r="125" ht="15">
      <c r="A125" s="1" t="s">
        <v>1054</v>
      </c>
    </row>
    <row r="126" ht="15">
      <c r="A126" s="1" t="s">
        <v>1055</v>
      </c>
    </row>
    <row r="127" ht="15">
      <c r="A127" s="1" t="s">
        <v>20</v>
      </c>
    </row>
    <row r="128" ht="15">
      <c r="A128" s="1" t="s">
        <v>21</v>
      </c>
    </row>
    <row r="129" ht="15">
      <c r="A129" s="1" t="s">
        <v>22</v>
      </c>
    </row>
    <row r="130" ht="15">
      <c r="A130" s="1" t="s">
        <v>1925</v>
      </c>
    </row>
    <row r="131" ht="15">
      <c r="A131" s="1" t="s">
        <v>1926</v>
      </c>
    </row>
    <row r="132" ht="15">
      <c r="A132" s="1" t="s">
        <v>1927</v>
      </c>
    </row>
    <row r="133" ht="15">
      <c r="A133" s="1" t="s">
        <v>1056</v>
      </c>
    </row>
    <row r="134" ht="15">
      <c r="A134" s="1" t="s">
        <v>1057</v>
      </c>
    </row>
    <row r="135" ht="15">
      <c r="A135" s="1" t="s">
        <v>1058</v>
      </c>
    </row>
    <row r="136" ht="15">
      <c r="A136" s="1" t="s">
        <v>1059</v>
      </c>
    </row>
    <row r="137" ht="15">
      <c r="A137" s="1" t="s">
        <v>1060</v>
      </c>
    </row>
    <row r="138" ht="15">
      <c r="A138" s="1" t="s">
        <v>1061</v>
      </c>
    </row>
    <row r="139" ht="15">
      <c r="A139" s="1" t="s">
        <v>1062</v>
      </c>
    </row>
    <row r="140" ht="15">
      <c r="A140" s="1" t="s">
        <v>1063</v>
      </c>
    </row>
    <row r="141" ht="15">
      <c r="A141" s="1" t="s">
        <v>1064</v>
      </c>
    </row>
    <row r="142" ht="15">
      <c r="A142" s="1" t="s">
        <v>1065</v>
      </c>
    </row>
    <row r="143" ht="15">
      <c r="A143" s="1" t="s">
        <v>1066</v>
      </c>
    </row>
    <row r="144" ht="15">
      <c r="A144" s="1" t="s">
        <v>1067</v>
      </c>
    </row>
    <row r="145" ht="15">
      <c r="A145" s="1" t="s">
        <v>1068</v>
      </c>
    </row>
    <row r="146" ht="19.5">
      <c r="A146" s="1" t="s">
        <v>536</v>
      </c>
    </row>
    <row r="147" ht="19.5">
      <c r="A147" s="1" t="s">
        <v>537</v>
      </c>
    </row>
    <row r="148" ht="15">
      <c r="A148" s="1" t="s">
        <v>1069</v>
      </c>
    </row>
    <row r="149" ht="15">
      <c r="A149" s="1" t="s">
        <v>1070</v>
      </c>
    </row>
    <row r="150" ht="15">
      <c r="A150" s="1" t="s">
        <v>1071</v>
      </c>
    </row>
    <row r="151" ht="15">
      <c r="A151" s="1" t="s">
        <v>1072</v>
      </c>
    </row>
    <row r="152" ht="15">
      <c r="A152" s="1" t="s">
        <v>1073</v>
      </c>
    </row>
    <row r="153" ht="15">
      <c r="A153" s="1" t="s">
        <v>1074</v>
      </c>
    </row>
    <row r="154" ht="15">
      <c r="A154" s="1" t="s">
        <v>1075</v>
      </c>
    </row>
    <row r="155" ht="15">
      <c r="A155" s="1" t="s">
        <v>2316</v>
      </c>
    </row>
    <row r="156" ht="15">
      <c r="A156" s="1" t="s">
        <v>1076</v>
      </c>
    </row>
    <row r="157" ht="15">
      <c r="A157" s="1" t="s">
        <v>1077</v>
      </c>
    </row>
    <row r="158" ht="15">
      <c r="A158" s="1" t="s">
        <v>1078</v>
      </c>
    </row>
    <row r="159" ht="15">
      <c r="A159" s="1" t="s">
        <v>2040</v>
      </c>
    </row>
    <row r="160" ht="15">
      <c r="A160" s="1" t="s">
        <v>1537</v>
      </c>
    </row>
    <row r="161" ht="15">
      <c r="A161" s="1" t="s">
        <v>1928</v>
      </c>
    </row>
    <row r="162" ht="15">
      <c r="A162" s="1" t="s">
        <v>1929</v>
      </c>
    </row>
    <row r="163" ht="15">
      <c r="A163" s="1" t="s">
        <v>1930</v>
      </c>
    </row>
    <row r="164" ht="15">
      <c r="A164" s="1" t="s">
        <v>1931</v>
      </c>
    </row>
    <row r="165" ht="15">
      <c r="A165" s="1" t="s">
        <v>1932</v>
      </c>
    </row>
    <row r="166" ht="15">
      <c r="A166" s="1" t="s">
        <v>1933</v>
      </c>
    </row>
    <row r="167" ht="15">
      <c r="A167" s="1" t="s">
        <v>1934</v>
      </c>
    </row>
    <row r="168" ht="15">
      <c r="A168" s="1" t="s">
        <v>1935</v>
      </c>
    </row>
    <row r="169" ht="15">
      <c r="A169" s="1" t="s">
        <v>1936</v>
      </c>
    </row>
    <row r="170" ht="15">
      <c r="A170" s="1" t="s">
        <v>1937</v>
      </c>
    </row>
    <row r="171" ht="15">
      <c r="A171" s="1" t="s">
        <v>1938</v>
      </c>
    </row>
    <row r="172" ht="15">
      <c r="A172" s="1" t="s">
        <v>1939</v>
      </c>
    </row>
    <row r="173" ht="15">
      <c r="A173" s="1" t="s">
        <v>1940</v>
      </c>
    </row>
    <row r="174" ht="15">
      <c r="A174" s="1" t="s">
        <v>1941</v>
      </c>
    </row>
    <row r="175" ht="15">
      <c r="A175" s="1" t="s">
        <v>1942</v>
      </c>
    </row>
    <row r="176" ht="15">
      <c r="A176" s="1" t="s">
        <v>1943</v>
      </c>
    </row>
    <row r="177" ht="15">
      <c r="A177" s="1" t="s">
        <v>1944</v>
      </c>
    </row>
    <row r="178" ht="15">
      <c r="A178" s="1" t="s">
        <v>1945</v>
      </c>
    </row>
    <row r="180" ht="15">
      <c r="A180" s="13" t="s">
        <v>1079</v>
      </c>
    </row>
    <row r="181" ht="15">
      <c r="A181" s="1" t="s">
        <v>1946</v>
      </c>
    </row>
    <row r="182" ht="15">
      <c r="A182" s="1" t="s">
        <v>1947</v>
      </c>
    </row>
    <row r="183" ht="15">
      <c r="A183" s="1" t="s">
        <v>2040</v>
      </c>
    </row>
    <row r="184" ht="15">
      <c r="A184" s="1" t="s">
        <v>282</v>
      </c>
    </row>
    <row r="185" ht="15">
      <c r="A185" s="1" t="s">
        <v>283</v>
      </c>
    </row>
    <row r="186" ht="15">
      <c r="A186" s="1" t="s">
        <v>284</v>
      </c>
    </row>
    <row r="187" ht="15">
      <c r="A187" s="1" t="s">
        <v>285</v>
      </c>
    </row>
    <row r="188" ht="15">
      <c r="A188" s="1" t="s">
        <v>286</v>
      </c>
    </row>
    <row r="189" ht="15">
      <c r="A189" s="1" t="s">
        <v>287</v>
      </c>
    </row>
    <row r="190" ht="15">
      <c r="A190" s="1" t="s">
        <v>288</v>
      </c>
    </row>
    <row r="191" ht="15">
      <c r="A191" s="1" t="s">
        <v>289</v>
      </c>
    </row>
    <row r="192" ht="15">
      <c r="A192" s="1" t="s">
        <v>290</v>
      </c>
    </row>
    <row r="193" ht="15">
      <c r="A193" s="1" t="s">
        <v>2318</v>
      </c>
    </row>
    <row r="194" ht="15">
      <c r="A194" s="1" t="s">
        <v>412</v>
      </c>
    </row>
    <row r="195" ht="15">
      <c r="A195" s="1" t="s">
        <v>413</v>
      </c>
    </row>
    <row r="196" ht="15">
      <c r="A196" s="1" t="s">
        <v>414</v>
      </c>
    </row>
    <row r="197" ht="15">
      <c r="A197" s="1" t="s">
        <v>415</v>
      </c>
    </row>
    <row r="198" ht="15">
      <c r="A198" s="1" t="s">
        <v>416</v>
      </c>
    </row>
    <row r="199" ht="15">
      <c r="A199" s="1" t="s">
        <v>417</v>
      </c>
    </row>
    <row r="200" ht="15">
      <c r="A200" s="1" t="s">
        <v>418</v>
      </c>
    </row>
    <row r="201" ht="15">
      <c r="A201" s="1" t="s">
        <v>419</v>
      </c>
    </row>
    <row r="202" ht="15">
      <c r="A202" s="1" t="s">
        <v>420</v>
      </c>
    </row>
    <row r="203" ht="15">
      <c r="A203" s="1" t="s">
        <v>421</v>
      </c>
    </row>
    <row r="204" ht="15">
      <c r="A204" s="1" t="s">
        <v>422</v>
      </c>
    </row>
    <row r="205" ht="15">
      <c r="A205" s="1" t="s">
        <v>423</v>
      </c>
    </row>
    <row r="206" ht="15">
      <c r="A206" s="1" t="s">
        <v>424</v>
      </c>
    </row>
    <row r="207" ht="15">
      <c r="A207" s="1" t="s">
        <v>425</v>
      </c>
    </row>
    <row r="208" ht="15">
      <c r="A208" s="1" t="s">
        <v>426</v>
      </c>
    </row>
    <row r="209" ht="15">
      <c r="A209" s="1" t="s">
        <v>427</v>
      </c>
    </row>
    <row r="210" ht="15">
      <c r="A210" s="1" t="s">
        <v>428</v>
      </c>
    </row>
    <row r="211" ht="15">
      <c r="A211" s="1" t="s">
        <v>429</v>
      </c>
    </row>
    <row r="212" ht="15">
      <c r="A212" s="1" t="s">
        <v>430</v>
      </c>
    </row>
    <row r="213" ht="15">
      <c r="A213" s="1" t="s">
        <v>431</v>
      </c>
    </row>
    <row r="214" ht="15">
      <c r="A214" s="1" t="s">
        <v>432</v>
      </c>
    </row>
    <row r="215" ht="15">
      <c r="A215" s="1" t="s">
        <v>433</v>
      </c>
    </row>
    <row r="216" ht="15">
      <c r="A216" s="1" t="s">
        <v>434</v>
      </c>
    </row>
    <row r="217" ht="19.5">
      <c r="A217" s="1" t="s">
        <v>538</v>
      </c>
    </row>
    <row r="218" ht="15">
      <c r="A218" s="1" t="s">
        <v>435</v>
      </c>
    </row>
    <row r="219" ht="19.5">
      <c r="A219" s="1" t="s">
        <v>539</v>
      </c>
    </row>
    <row r="220" ht="15">
      <c r="A220" s="1" t="s">
        <v>436</v>
      </c>
    </row>
    <row r="221" ht="19.5">
      <c r="A221" s="1" t="s">
        <v>540</v>
      </c>
    </row>
    <row r="222" ht="15">
      <c r="A222" s="1" t="s">
        <v>437</v>
      </c>
    </row>
    <row r="223" ht="15">
      <c r="A223" s="1" t="s">
        <v>438</v>
      </c>
    </row>
    <row r="224" ht="15">
      <c r="A224" s="1" t="s">
        <v>439</v>
      </c>
    </row>
    <row r="225" ht="15">
      <c r="A225" s="1" t="s">
        <v>2040</v>
      </c>
    </row>
    <row r="226" ht="15">
      <c r="A226" s="1" t="s">
        <v>1174</v>
      </c>
    </row>
    <row r="227" ht="15">
      <c r="A227" s="1" t="s">
        <v>1170</v>
      </c>
    </row>
    <row r="228" ht="15">
      <c r="A228" s="1" t="s">
        <v>1171</v>
      </c>
    </row>
    <row r="229" ht="15">
      <c r="A229" s="1" t="s">
        <v>1172</v>
      </c>
    </row>
    <row r="230" ht="15">
      <c r="A230" s="1" t="s">
        <v>1173</v>
      </c>
    </row>
    <row r="231" ht="18">
      <c r="A231" s="1" t="s">
        <v>1175</v>
      </c>
    </row>
    <row r="232" ht="15">
      <c r="A232" s="1" t="s">
        <v>1948</v>
      </c>
    </row>
    <row r="233" ht="18">
      <c r="A233" s="1" t="s">
        <v>1176</v>
      </c>
    </row>
    <row r="234" ht="18">
      <c r="A234" s="1" t="s">
        <v>1177</v>
      </c>
    </row>
    <row r="235" ht="15">
      <c r="A235" s="1" t="s">
        <v>118</v>
      </c>
    </row>
    <row r="236" ht="15">
      <c r="A236" s="1" t="s">
        <v>119</v>
      </c>
    </row>
    <row r="237" ht="15">
      <c r="B237" s="1" t="s">
        <v>120</v>
      </c>
    </row>
    <row r="238" ht="19.5">
      <c r="A238" s="1" t="s">
        <v>541</v>
      </c>
    </row>
    <row r="239" ht="15">
      <c r="A239" s="1" t="s">
        <v>121</v>
      </c>
    </row>
    <row r="240" ht="19.5">
      <c r="A240" s="1" t="s">
        <v>542</v>
      </c>
    </row>
    <row r="241" ht="15">
      <c r="A241" s="1" t="s">
        <v>1358</v>
      </c>
    </row>
    <row r="242" ht="15">
      <c r="A242" s="1" t="s">
        <v>1359</v>
      </c>
    </row>
    <row r="243" spans="2:5" ht="15">
      <c r="B243" s="1" t="s">
        <v>1360</v>
      </c>
      <c r="E243" s="1" t="s">
        <v>1361</v>
      </c>
    </row>
    <row r="244" ht="15">
      <c r="B244" s="1" t="s">
        <v>1362</v>
      </c>
    </row>
    <row r="245" ht="15">
      <c r="A245" s="1" t="s">
        <v>1178</v>
      </c>
    </row>
    <row r="246" ht="15">
      <c r="B246" s="1" t="s">
        <v>1363</v>
      </c>
    </row>
    <row r="247" ht="15">
      <c r="A247" s="1" t="s">
        <v>1364</v>
      </c>
    </row>
    <row r="248" spans="1:6" ht="15">
      <c r="A248" s="3" t="s">
        <v>1365</v>
      </c>
      <c r="B248" s="3" t="s">
        <v>1366</v>
      </c>
      <c r="C248" s="3" t="s">
        <v>1367</v>
      </c>
      <c r="D248" s="3" t="s">
        <v>1368</v>
      </c>
      <c r="E248" s="3" t="s">
        <v>1369</v>
      </c>
      <c r="F248" s="3" t="s">
        <v>1370</v>
      </c>
    </row>
    <row r="249" spans="1:6" ht="15">
      <c r="A249" s="12">
        <v>1</v>
      </c>
      <c r="B249" s="12">
        <v>50</v>
      </c>
      <c r="C249" s="12">
        <v>66</v>
      </c>
      <c r="D249" s="12">
        <v>30</v>
      </c>
      <c r="E249" s="4">
        <f>0.159+33448*(D249+60)^-2.45</f>
        <v>0.7040997795829467</v>
      </c>
      <c r="F249" s="4">
        <f>A249/B249*C249/E249</f>
        <v>1.8747342894807668</v>
      </c>
    </row>
    <row r="250" ht="15">
      <c r="A250" s="1" t="s">
        <v>281</v>
      </c>
    </row>
    <row r="251" ht="15">
      <c r="A251" s="1" t="s">
        <v>1949</v>
      </c>
    </row>
    <row r="253" ht="15">
      <c r="A253" s="13" t="s">
        <v>1950</v>
      </c>
    </row>
    <row r="254" ht="15">
      <c r="A254" s="1" t="s">
        <v>1951</v>
      </c>
    </row>
    <row r="255" ht="15">
      <c r="A255" s="1" t="s">
        <v>1952</v>
      </c>
    </row>
    <row r="256" ht="15">
      <c r="A256" s="1" t="s">
        <v>1953</v>
      </c>
    </row>
    <row r="257" ht="15">
      <c r="A257" s="1" t="s">
        <v>2095</v>
      </c>
    </row>
    <row r="258" ht="15">
      <c r="A258" s="1" t="s">
        <v>2096</v>
      </c>
    </row>
    <row r="259" ht="15">
      <c r="A259" s="1" t="s">
        <v>1179</v>
      </c>
    </row>
    <row r="260" ht="15">
      <c r="A260" s="1" t="s">
        <v>2097</v>
      </c>
    </row>
    <row r="261" ht="15">
      <c r="A261" s="1" t="s">
        <v>2098</v>
      </c>
    </row>
    <row r="262" ht="15">
      <c r="A262" s="1" t="s">
        <v>2099</v>
      </c>
    </row>
    <row r="263" ht="15">
      <c r="A263" s="1" t="s">
        <v>2100</v>
      </c>
    </row>
    <row r="264" ht="18">
      <c r="B264" s="1" t="s">
        <v>1181</v>
      </c>
    </row>
    <row r="265" ht="15">
      <c r="A265" s="1" t="s">
        <v>2101</v>
      </c>
    </row>
    <row r="266" ht="15">
      <c r="A266" s="1" t="s">
        <v>2102</v>
      </c>
    </row>
    <row r="267" ht="15">
      <c r="A267" s="1" t="s">
        <v>2103</v>
      </c>
    </row>
    <row r="268" ht="15">
      <c r="B268" s="1" t="s">
        <v>1180</v>
      </c>
    </row>
    <row r="269" ht="15">
      <c r="A269" s="1" t="s">
        <v>2104</v>
      </c>
    </row>
    <row r="270" ht="15">
      <c r="A270" s="1" t="s">
        <v>2105</v>
      </c>
    </row>
    <row r="271" ht="15">
      <c r="A271" s="1" t="s">
        <v>2106</v>
      </c>
    </row>
    <row r="272" ht="18">
      <c r="A272" s="1" t="s">
        <v>1182</v>
      </c>
    </row>
    <row r="273" ht="18">
      <c r="A273" s="1" t="s">
        <v>1183</v>
      </c>
    </row>
    <row r="274" ht="15">
      <c r="A274" s="1" t="s">
        <v>2107</v>
      </c>
    </row>
    <row r="275" ht="15">
      <c r="A275" s="1" t="s">
        <v>2108</v>
      </c>
    </row>
    <row r="276" ht="15">
      <c r="A276" s="1" t="s">
        <v>2102</v>
      </c>
    </row>
    <row r="277" ht="15">
      <c r="A277" s="1" t="s">
        <v>2103</v>
      </c>
    </row>
    <row r="278" ht="15">
      <c r="A278" s="1" t="s">
        <v>2109</v>
      </c>
    </row>
    <row r="279" ht="15">
      <c r="A279" s="1" t="s">
        <v>2110</v>
      </c>
    </row>
    <row r="280" ht="15">
      <c r="A280" s="1" t="s">
        <v>2111</v>
      </c>
    </row>
    <row r="281" ht="15">
      <c r="A281" s="1" t="s">
        <v>2112</v>
      </c>
    </row>
    <row r="282" ht="15">
      <c r="A282" s="1" t="s">
        <v>2113</v>
      </c>
    </row>
    <row r="283" ht="15">
      <c r="A283" s="1" t="s">
        <v>2114</v>
      </c>
    </row>
    <row r="284" ht="15">
      <c r="A284" s="1" t="s">
        <v>2115</v>
      </c>
    </row>
    <row r="285" ht="15">
      <c r="A285" s="1" t="s">
        <v>2116</v>
      </c>
    </row>
    <row r="286" ht="15">
      <c r="A286" s="1" t="s">
        <v>2117</v>
      </c>
    </row>
    <row r="287" ht="15">
      <c r="A287" s="1" t="s">
        <v>2118</v>
      </c>
    </row>
    <row r="288" ht="15">
      <c r="A288" s="1" t="s">
        <v>2119</v>
      </c>
    </row>
    <row r="289" ht="15">
      <c r="A289" s="1" t="s">
        <v>2120</v>
      </c>
    </row>
    <row r="290" ht="15">
      <c r="A290" s="1" t="s">
        <v>2121</v>
      </c>
    </row>
    <row r="291" ht="15">
      <c r="A291" s="1" t="s">
        <v>2122</v>
      </c>
    </row>
    <row r="292" ht="15">
      <c r="A292" s="1" t="s">
        <v>2123</v>
      </c>
    </row>
    <row r="293" ht="15">
      <c r="A293" s="1" t="s">
        <v>2124</v>
      </c>
    </row>
    <row r="294" ht="15">
      <c r="A294" s="1" t="s">
        <v>2125</v>
      </c>
    </row>
    <row r="295" ht="15">
      <c r="A295" s="1" t="s">
        <v>2126</v>
      </c>
    </row>
    <row r="296" ht="15">
      <c r="A296" s="1" t="s">
        <v>2127</v>
      </c>
    </row>
    <row r="297" ht="15">
      <c r="A297" s="1" t="s">
        <v>1867</v>
      </c>
    </row>
    <row r="298" ht="15">
      <c r="A298" s="1" t="s">
        <v>1868</v>
      </c>
    </row>
    <row r="299" ht="15">
      <c r="A299" s="1" t="s">
        <v>1869</v>
      </c>
    </row>
    <row r="300" ht="15">
      <c r="A300" s="1" t="s">
        <v>901</v>
      </c>
    </row>
    <row r="301" ht="15">
      <c r="A301" s="1" t="s">
        <v>902</v>
      </c>
    </row>
    <row r="302" ht="15">
      <c r="A302" s="1" t="s">
        <v>903</v>
      </c>
    </row>
    <row r="303" ht="15">
      <c r="A303" s="1" t="s">
        <v>904</v>
      </c>
    </row>
    <row r="304" ht="15">
      <c r="A304" s="1" t="s">
        <v>905</v>
      </c>
    </row>
    <row r="305" ht="15">
      <c r="A305" s="1" t="s">
        <v>906</v>
      </c>
    </row>
    <row r="306" ht="15">
      <c r="A306" s="1" t="s">
        <v>907</v>
      </c>
    </row>
    <row r="307" ht="15">
      <c r="A307" s="1" t="s">
        <v>908</v>
      </c>
    </row>
    <row r="308" ht="15">
      <c r="A308" s="1" t="s">
        <v>909</v>
      </c>
    </row>
    <row r="309" ht="15">
      <c r="A309" s="1" t="s">
        <v>910</v>
      </c>
    </row>
    <row r="310" ht="15">
      <c r="A310" s="1" t="s">
        <v>911</v>
      </c>
    </row>
    <row r="311" ht="15">
      <c r="A311" s="1" t="s">
        <v>912</v>
      </c>
    </row>
    <row r="312" ht="15">
      <c r="A312" s="1" t="s">
        <v>909</v>
      </c>
    </row>
    <row r="313" ht="15">
      <c r="A313" s="1" t="s">
        <v>913</v>
      </c>
    </row>
    <row r="314" ht="21">
      <c r="A314" s="1" t="s">
        <v>543</v>
      </c>
    </row>
    <row r="315" ht="18">
      <c r="A315" s="1" t="s">
        <v>544</v>
      </c>
    </row>
    <row r="316" ht="15">
      <c r="A316" s="1" t="s">
        <v>914</v>
      </c>
    </row>
    <row r="317" ht="15">
      <c r="A317" s="1" t="s">
        <v>915</v>
      </c>
    </row>
    <row r="318" ht="18">
      <c r="A318" s="1" t="s">
        <v>545</v>
      </c>
    </row>
    <row r="319" ht="18">
      <c r="A319" s="1" t="s">
        <v>849</v>
      </c>
    </row>
    <row r="320" ht="18">
      <c r="A320" s="1" t="s">
        <v>850</v>
      </c>
    </row>
    <row r="321" ht="15">
      <c r="A321" s="1" t="s">
        <v>916</v>
      </c>
    </row>
    <row r="322" ht="15">
      <c r="A322" s="1" t="s">
        <v>1518</v>
      </c>
    </row>
    <row r="323" ht="15">
      <c r="A323" s="1" t="s">
        <v>1519</v>
      </c>
    </row>
    <row r="324" ht="15">
      <c r="A324" s="1" t="s">
        <v>1520</v>
      </c>
    </row>
    <row r="325" ht="15">
      <c r="A325" s="1" t="s">
        <v>1521</v>
      </c>
    </row>
    <row r="326" ht="15">
      <c r="A326" s="1" t="s">
        <v>1522</v>
      </c>
    </row>
    <row r="327" ht="15">
      <c r="A327" s="1" t="s">
        <v>1523</v>
      </c>
    </row>
    <row r="328" ht="15">
      <c r="A328" s="1" t="s">
        <v>1524</v>
      </c>
    </row>
    <row r="329" ht="15">
      <c r="A329" s="1" t="s">
        <v>1525</v>
      </c>
    </row>
    <row r="330" ht="15">
      <c r="A330" s="1" t="s">
        <v>1526</v>
      </c>
    </row>
    <row r="331" ht="18">
      <c r="A331" s="1" t="s">
        <v>851</v>
      </c>
    </row>
    <row r="332" ht="15">
      <c r="A332" s="1" t="s">
        <v>2148</v>
      </c>
    </row>
    <row r="333" ht="15">
      <c r="A333" s="1" t="s">
        <v>2149</v>
      </c>
    </row>
    <row r="334" ht="15">
      <c r="A334" s="1" t="s">
        <v>2150</v>
      </c>
    </row>
    <row r="335" ht="15">
      <c r="A335" s="1" t="s">
        <v>2151</v>
      </c>
    </row>
    <row r="336" ht="15">
      <c r="A336" s="1" t="s">
        <v>2152</v>
      </c>
    </row>
    <row r="337" ht="15">
      <c r="A337" s="1" t="s">
        <v>2153</v>
      </c>
    </row>
    <row r="338" ht="15">
      <c r="A338" s="1" t="s">
        <v>2154</v>
      </c>
    </row>
    <row r="339" ht="15">
      <c r="A339" s="1" t="s">
        <v>2155</v>
      </c>
    </row>
    <row r="340" ht="15">
      <c r="A340" s="1" t="s">
        <v>2156</v>
      </c>
    </row>
    <row r="341" ht="15">
      <c r="A341" s="1" t="s">
        <v>2157</v>
      </c>
    </row>
    <row r="342" ht="15">
      <c r="A342" s="1" t="s">
        <v>2158</v>
      </c>
    </row>
    <row r="343" ht="15">
      <c r="A343" s="1" t="s">
        <v>2159</v>
      </c>
    </row>
    <row r="344" ht="15">
      <c r="A344" s="1" t="s">
        <v>2160</v>
      </c>
    </row>
    <row r="345" ht="15">
      <c r="A345" s="1" t="s">
        <v>2161</v>
      </c>
    </row>
    <row r="346" ht="15">
      <c r="A346" s="1" t="s">
        <v>2162</v>
      </c>
    </row>
    <row r="347" ht="15">
      <c r="A347" s="1" t="s">
        <v>2163</v>
      </c>
    </row>
    <row r="348" ht="15">
      <c r="A348" s="1" t="s">
        <v>1536</v>
      </c>
    </row>
    <row r="349" ht="15">
      <c r="A349" s="1" t="s">
        <v>2164</v>
      </c>
    </row>
    <row r="350" ht="15">
      <c r="A350" s="1" t="s">
        <v>2165</v>
      </c>
    </row>
    <row r="351" ht="15">
      <c r="A351" s="1" t="s">
        <v>2166</v>
      </c>
    </row>
    <row r="352" ht="15">
      <c r="A352" s="1" t="s">
        <v>2167</v>
      </c>
    </row>
    <row r="353" ht="15">
      <c r="A353" s="1" t="s">
        <v>909</v>
      </c>
    </row>
    <row r="355" ht="15">
      <c r="A355" s="13" t="s">
        <v>2168</v>
      </c>
    </row>
    <row r="356" ht="15">
      <c r="A356" s="1" t="s">
        <v>2169</v>
      </c>
    </row>
    <row r="357" ht="15">
      <c r="A357" s="1" t="s">
        <v>909</v>
      </c>
    </row>
    <row r="358" ht="18">
      <c r="A358" s="1" t="s">
        <v>796</v>
      </c>
    </row>
    <row r="359" ht="18">
      <c r="A359" s="1" t="s">
        <v>852</v>
      </c>
    </row>
    <row r="360" ht="19.5">
      <c r="A360" s="1" t="s">
        <v>1357</v>
      </c>
    </row>
    <row r="361" spans="1:9" ht="15">
      <c r="A361" s="3" t="s">
        <v>797</v>
      </c>
      <c r="B361" s="2" t="s">
        <v>473</v>
      </c>
      <c r="C361" s="4">
        <v>25</v>
      </c>
      <c r="D361" s="4">
        <v>37.5</v>
      </c>
      <c r="E361" s="4">
        <v>50</v>
      </c>
      <c r="F361" s="4">
        <v>62.5</v>
      </c>
      <c r="G361" s="4">
        <v>75</v>
      </c>
      <c r="H361" s="4">
        <v>87.5</v>
      </c>
      <c r="I361" s="4">
        <v>100</v>
      </c>
    </row>
    <row r="362" spans="1:9" ht="15">
      <c r="A362" s="4">
        <v>0</v>
      </c>
      <c r="B362" s="2" t="s">
        <v>512</v>
      </c>
      <c r="C362" s="4">
        <v>480</v>
      </c>
      <c r="D362" s="4">
        <v>608</v>
      </c>
      <c r="E362" s="4">
        <v>700</v>
      </c>
      <c r="F362" s="4">
        <v>770</v>
      </c>
      <c r="G362" s="4">
        <v>818</v>
      </c>
      <c r="H362" s="4">
        <v>855</v>
      </c>
      <c r="I362" s="4">
        <v>890</v>
      </c>
    </row>
    <row r="363" spans="1:9" ht="15">
      <c r="A363" s="4">
        <v>0.1</v>
      </c>
      <c r="B363" s="2" t="s">
        <v>512</v>
      </c>
      <c r="E363" s="4">
        <v>725</v>
      </c>
      <c r="I363" s="4">
        <v>917</v>
      </c>
    </row>
    <row r="364" spans="1:9" ht="15">
      <c r="A364" s="4">
        <v>0.2</v>
      </c>
      <c r="B364" s="2" t="s">
        <v>512</v>
      </c>
      <c r="E364" s="4">
        <v>750</v>
      </c>
      <c r="I364" s="4">
        <v>948</v>
      </c>
    </row>
    <row r="365" spans="1:9" ht="15">
      <c r="A365" s="4">
        <v>0.3</v>
      </c>
      <c r="B365" s="2" t="s">
        <v>512</v>
      </c>
      <c r="E365" s="4">
        <v>777</v>
      </c>
      <c r="I365" s="4">
        <v>978</v>
      </c>
    </row>
    <row r="366" spans="1:9" ht="15">
      <c r="A366" s="4">
        <v>0.4</v>
      </c>
      <c r="B366" s="2" t="s">
        <v>512</v>
      </c>
      <c r="E366" s="4">
        <v>806</v>
      </c>
      <c r="I366" s="4">
        <v>1010</v>
      </c>
    </row>
    <row r="367" spans="1:9" ht="15">
      <c r="A367" s="4">
        <v>0.5</v>
      </c>
      <c r="B367" s="2" t="s">
        <v>512</v>
      </c>
      <c r="C367" s="4">
        <v>540</v>
      </c>
      <c r="D367" s="4">
        <v>720</v>
      </c>
      <c r="E367" s="4">
        <v>833</v>
      </c>
      <c r="F367" s="4">
        <v>915</v>
      </c>
      <c r="G367" s="4">
        <v>965</v>
      </c>
      <c r="H367" s="4">
        <v>1005</v>
      </c>
      <c r="I367" s="4">
        <f>(1+0.36516*$A367^1.068)*I$135</f>
        <v>0</v>
      </c>
    </row>
    <row r="368" spans="1:9" ht="15">
      <c r="A368" s="4">
        <v>0.6</v>
      </c>
      <c r="B368" s="2" t="s">
        <v>512</v>
      </c>
      <c r="E368" s="4">
        <v>860</v>
      </c>
      <c r="I368" s="4">
        <v>1076</v>
      </c>
    </row>
    <row r="369" spans="1:9" ht="15">
      <c r="A369" s="4">
        <v>0.7</v>
      </c>
      <c r="B369" s="2" t="s">
        <v>512</v>
      </c>
      <c r="E369" s="4">
        <v>887</v>
      </c>
      <c r="I369" s="4">
        <v>1110</v>
      </c>
    </row>
    <row r="370" spans="1:9" ht="15">
      <c r="A370" s="4">
        <v>0.8</v>
      </c>
      <c r="B370" s="2" t="s">
        <v>512</v>
      </c>
      <c r="E370" s="4">
        <v>918</v>
      </c>
      <c r="I370" s="4">
        <v>1143</v>
      </c>
    </row>
    <row r="371" spans="1:9" ht="15">
      <c r="A371" s="4">
        <v>0.9</v>
      </c>
      <c r="B371" s="2" t="s">
        <v>512</v>
      </c>
      <c r="E371" s="4">
        <v>947</v>
      </c>
      <c r="I371" s="4">
        <v>1177</v>
      </c>
    </row>
    <row r="372" spans="1:9" ht="15">
      <c r="A372" s="4">
        <v>1</v>
      </c>
      <c r="B372" s="2" t="s">
        <v>512</v>
      </c>
      <c r="C372" s="4">
        <v>620</v>
      </c>
      <c r="D372" s="4">
        <v>850</v>
      </c>
      <c r="E372" s="4">
        <v>980</v>
      </c>
      <c r="F372" s="4">
        <v>1060</v>
      </c>
      <c r="G372" s="4">
        <v>1120</v>
      </c>
      <c r="H372" s="4">
        <v>1170</v>
      </c>
      <c r="I372" s="4">
        <v>1210</v>
      </c>
    </row>
    <row r="373" ht="15">
      <c r="A373" s="1" t="s">
        <v>2170</v>
      </c>
    </row>
    <row r="374" ht="15">
      <c r="A374" s="1" t="s">
        <v>1538</v>
      </c>
    </row>
    <row r="375" ht="15">
      <c r="A375" s="1" t="s">
        <v>800</v>
      </c>
    </row>
    <row r="376" ht="15">
      <c r="A376" s="1" t="s">
        <v>798</v>
      </c>
    </row>
    <row r="377" ht="15">
      <c r="A377" s="1" t="s">
        <v>1534</v>
      </c>
    </row>
    <row r="378" ht="15">
      <c r="A378" s="1" t="s">
        <v>1535</v>
      </c>
    </row>
    <row r="379" ht="15">
      <c r="A379" s="1" t="s">
        <v>799</v>
      </c>
    </row>
    <row r="380" ht="15">
      <c r="A380" s="1" t="s">
        <v>801</v>
      </c>
    </row>
    <row r="381" ht="15">
      <c r="A381" s="1" t="s">
        <v>802</v>
      </c>
    </row>
    <row r="382" ht="15">
      <c r="A382" s="1" t="s">
        <v>803</v>
      </c>
    </row>
    <row r="383" ht="15">
      <c r="A383" s="1" t="s">
        <v>804</v>
      </c>
    </row>
    <row r="384" ht="15">
      <c r="A384" s="1" t="s">
        <v>805</v>
      </c>
    </row>
    <row r="385" ht="15">
      <c r="A385" s="1" t="s">
        <v>806</v>
      </c>
    </row>
    <row r="386" ht="15">
      <c r="A386" s="1" t="s">
        <v>807</v>
      </c>
    </row>
    <row r="387" ht="15">
      <c r="A387" s="1" t="s">
        <v>808</v>
      </c>
    </row>
    <row r="388" ht="15">
      <c r="A388" s="1"/>
    </row>
    <row r="389" ht="15">
      <c r="A389" s="1" t="s">
        <v>298</v>
      </c>
    </row>
    <row r="390" ht="15">
      <c r="A390" s="1" t="s">
        <v>2186</v>
      </c>
    </row>
    <row r="391" ht="19.5">
      <c r="A391" s="1" t="s">
        <v>1649</v>
      </c>
    </row>
    <row r="392" ht="15">
      <c r="A392" s="1" t="s">
        <v>2187</v>
      </c>
    </row>
    <row r="393" ht="15">
      <c r="A393" s="1" t="s">
        <v>2188</v>
      </c>
    </row>
    <row r="394" ht="15">
      <c r="A394" s="1" t="s">
        <v>2361</v>
      </c>
    </row>
    <row r="395" ht="19.5">
      <c r="A395" s="1" t="s">
        <v>2362</v>
      </c>
    </row>
    <row r="396" ht="15">
      <c r="A396" s="1" t="s">
        <v>2189</v>
      </c>
    </row>
    <row r="397" ht="15">
      <c r="A397" s="1" t="s">
        <v>2129</v>
      </c>
    </row>
    <row r="398" ht="15">
      <c r="A398" s="1" t="s">
        <v>451</v>
      </c>
    </row>
    <row r="399" ht="15">
      <c r="A399" s="1" t="s">
        <v>2130</v>
      </c>
    </row>
    <row r="400" ht="15">
      <c r="A400" s="1" t="s">
        <v>2131</v>
      </c>
    </row>
    <row r="401" ht="15">
      <c r="A401" s="1" t="s">
        <v>2132</v>
      </c>
    </row>
    <row r="402" ht="15">
      <c r="A402" s="1" t="s">
        <v>2133</v>
      </c>
    </row>
    <row r="404" ht="15">
      <c r="A404" s="1" t="s">
        <v>2220</v>
      </c>
    </row>
    <row r="405" ht="15">
      <c r="A405" s="1" t="s">
        <v>1966</v>
      </c>
    </row>
    <row r="406" ht="15">
      <c r="A406" s="1" t="s">
        <v>1967</v>
      </c>
    </row>
    <row r="407" ht="15">
      <c r="A407" s="1" t="s">
        <v>1968</v>
      </c>
    </row>
    <row r="408" ht="15">
      <c r="A408" s="1" t="s">
        <v>1969</v>
      </c>
    </row>
    <row r="409" ht="15">
      <c r="A409" s="1" t="s">
        <v>1970</v>
      </c>
    </row>
    <row r="410" ht="15">
      <c r="A410" s="1" t="s">
        <v>1971</v>
      </c>
    </row>
    <row r="411" ht="15">
      <c r="A411" s="1" t="s">
        <v>1972</v>
      </c>
    </row>
    <row r="412" ht="15">
      <c r="A412" s="1" t="s">
        <v>1973</v>
      </c>
    </row>
    <row r="413" ht="15">
      <c r="A413" s="1" t="s">
        <v>1974</v>
      </c>
    </row>
    <row r="414" ht="15">
      <c r="A414" s="1" t="s">
        <v>1975</v>
      </c>
    </row>
    <row r="415" ht="15">
      <c r="A415" s="1" t="s">
        <v>1976</v>
      </c>
    </row>
    <row r="416" ht="15">
      <c r="A416" s="1" t="s">
        <v>1977</v>
      </c>
    </row>
    <row r="417" ht="15">
      <c r="A417" s="1" t="s">
        <v>1978</v>
      </c>
    </row>
    <row r="418" ht="15">
      <c r="A418" s="1" t="s">
        <v>1979</v>
      </c>
    </row>
    <row r="419" ht="15">
      <c r="A419" s="1" t="s">
        <v>58</v>
      </c>
    </row>
    <row r="420" ht="15">
      <c r="A420" s="1" t="s">
        <v>59</v>
      </c>
    </row>
    <row r="421" ht="15">
      <c r="A421" s="1" t="s">
        <v>60</v>
      </c>
    </row>
    <row r="422" ht="15">
      <c r="A422" s="1" t="s">
        <v>61</v>
      </c>
    </row>
    <row r="423" ht="15">
      <c r="A423" s="1" t="s">
        <v>62</v>
      </c>
    </row>
    <row r="424" ht="15">
      <c r="A424" s="1" t="s">
        <v>63</v>
      </c>
    </row>
    <row r="425" ht="15">
      <c r="A425" s="1" t="s">
        <v>2134</v>
      </c>
    </row>
    <row r="426" ht="15">
      <c r="A426" s="1" t="s">
        <v>2135</v>
      </c>
    </row>
    <row r="427" ht="15">
      <c r="A427" s="1" t="s">
        <v>2136</v>
      </c>
    </row>
    <row r="428" ht="15">
      <c r="A428" s="1" t="s">
        <v>2137</v>
      </c>
    </row>
    <row r="429" ht="15">
      <c r="A429" s="1" t="s">
        <v>2138</v>
      </c>
    </row>
    <row r="430" ht="15">
      <c r="A430" s="1" t="s">
        <v>2139</v>
      </c>
    </row>
    <row r="431" ht="15">
      <c r="A431" s="1" t="s">
        <v>2195</v>
      </c>
    </row>
    <row r="432" ht="15">
      <c r="A432" s="1" t="s">
        <v>2196</v>
      </c>
    </row>
    <row r="433" ht="15">
      <c r="A433" s="1" t="s">
        <v>2197</v>
      </c>
    </row>
    <row r="434" ht="15">
      <c r="A434" s="1" t="s">
        <v>2198</v>
      </c>
    </row>
    <row r="435" ht="15">
      <c r="A435" s="1" t="s">
        <v>2199</v>
      </c>
    </row>
    <row r="436" ht="15">
      <c r="A436" s="1" t="s">
        <v>2200</v>
      </c>
    </row>
    <row r="437" ht="15">
      <c r="A437" s="1" t="s">
        <v>2201</v>
      </c>
    </row>
    <row r="438" ht="15">
      <c r="A438" s="1" t="s">
        <v>2202</v>
      </c>
    </row>
    <row r="439" ht="15">
      <c r="A439" s="1" t="s">
        <v>2203</v>
      </c>
    </row>
    <row r="440" ht="15">
      <c r="A440" s="1" t="s">
        <v>2204</v>
      </c>
    </row>
    <row r="441" ht="15">
      <c r="A441" s="1" t="s">
        <v>2205</v>
      </c>
    </row>
    <row r="442" ht="15">
      <c r="A442" s="1" t="s">
        <v>291</v>
      </c>
    </row>
    <row r="443" ht="15">
      <c r="A443" s="1" t="s">
        <v>292</v>
      </c>
    </row>
    <row r="444" ht="15">
      <c r="A444" s="1" t="s">
        <v>293</v>
      </c>
    </row>
    <row r="445" ht="15">
      <c r="A445" s="1" t="s">
        <v>294</v>
      </c>
    </row>
    <row r="446" ht="15">
      <c r="A446" s="1" t="s">
        <v>295</v>
      </c>
    </row>
    <row r="447" ht="21">
      <c r="A447" s="1" t="s">
        <v>2221</v>
      </c>
    </row>
    <row r="448" ht="15">
      <c r="A448" s="1" t="s">
        <v>296</v>
      </c>
    </row>
    <row r="449" ht="15">
      <c r="A449" s="1" t="s">
        <v>297</v>
      </c>
    </row>
    <row r="450" ht="15">
      <c r="A450" s="1"/>
    </row>
    <row r="451" ht="15">
      <c r="A451" s="1" t="s">
        <v>313</v>
      </c>
    </row>
    <row r="452" ht="15">
      <c r="A452" s="1" t="s">
        <v>299</v>
      </c>
    </row>
    <row r="453" ht="15">
      <c r="A453" s="1" t="s">
        <v>300</v>
      </c>
    </row>
    <row r="454" ht="15">
      <c r="A454" s="1" t="s">
        <v>301</v>
      </c>
    </row>
    <row r="455" ht="15">
      <c r="A455" s="1" t="s">
        <v>302</v>
      </c>
    </row>
    <row r="456" ht="15">
      <c r="A456" s="1" t="s">
        <v>303</v>
      </c>
    </row>
    <row r="457" ht="15">
      <c r="A457" s="1" t="s">
        <v>304</v>
      </c>
    </row>
    <row r="458" ht="15">
      <c r="A458" s="1" t="s">
        <v>305</v>
      </c>
    </row>
    <row r="459" ht="15">
      <c r="A459" s="1" t="s">
        <v>306</v>
      </c>
    </row>
    <row r="460" ht="15">
      <c r="A460" s="1" t="s">
        <v>307</v>
      </c>
    </row>
    <row r="461" ht="15">
      <c r="A461" s="1" t="s">
        <v>308</v>
      </c>
    </row>
    <row r="462" ht="15">
      <c r="A462" s="1" t="s">
        <v>309</v>
      </c>
    </row>
    <row r="463" ht="15">
      <c r="A463" s="1" t="s">
        <v>310</v>
      </c>
    </row>
    <row r="464" ht="15">
      <c r="A464" s="1" t="s">
        <v>311</v>
      </c>
    </row>
    <row r="465" ht="15">
      <c r="A465" s="1" t="s">
        <v>312</v>
      </c>
    </row>
    <row r="466" ht="15">
      <c r="A466" s="1" t="s">
        <v>638</v>
      </c>
    </row>
    <row r="467" ht="15">
      <c r="A467" s="1" t="s">
        <v>639</v>
      </c>
    </row>
    <row r="468" ht="15">
      <c r="A468" s="1" t="s">
        <v>640</v>
      </c>
    </row>
    <row r="469" ht="15">
      <c r="A469" s="1" t="s">
        <v>641</v>
      </c>
    </row>
    <row r="470" ht="15">
      <c r="A470" s="1" t="s">
        <v>642</v>
      </c>
    </row>
    <row r="471" ht="15">
      <c r="A471" s="1" t="s">
        <v>643</v>
      </c>
    </row>
    <row r="472" ht="15">
      <c r="A472" s="1" t="s">
        <v>401</v>
      </c>
    </row>
    <row r="473" ht="15">
      <c r="A473" s="1" t="s">
        <v>402</v>
      </c>
    </row>
    <row r="474" ht="15">
      <c r="A474" s="1" t="s">
        <v>1184</v>
      </c>
    </row>
    <row r="475" ht="15">
      <c r="A475" s="1" t="s">
        <v>403</v>
      </c>
    </row>
    <row r="476" ht="15">
      <c r="A476" s="1" t="s">
        <v>404</v>
      </c>
    </row>
    <row r="477" ht="15">
      <c r="A477" s="1" t="s">
        <v>405</v>
      </c>
    </row>
    <row r="478" ht="15">
      <c r="A478" s="1" t="s">
        <v>406</v>
      </c>
    </row>
    <row r="479" ht="15">
      <c r="A479" s="1" t="s">
        <v>407</v>
      </c>
    </row>
    <row r="480" ht="15">
      <c r="A480" s="1" t="s">
        <v>408</v>
      </c>
    </row>
    <row r="481" ht="15">
      <c r="A481" s="1" t="s">
        <v>409</v>
      </c>
    </row>
    <row r="482" ht="15">
      <c r="A482" s="1" t="s">
        <v>410</v>
      </c>
    </row>
    <row r="483" ht="15">
      <c r="A483" s="1" t="s">
        <v>411</v>
      </c>
    </row>
    <row r="484" ht="15">
      <c r="A484" s="1"/>
    </row>
    <row r="485" ht="15">
      <c r="A485" s="8" t="s">
        <v>2190</v>
      </c>
    </row>
    <row r="486" ht="15">
      <c r="A486" s="1" t="s">
        <v>2191</v>
      </c>
    </row>
    <row r="487" ht="15">
      <c r="A487" s="1" t="s">
        <v>1870</v>
      </c>
    </row>
    <row r="488" ht="15">
      <c r="A488" s="1" t="s">
        <v>1871</v>
      </c>
    </row>
    <row r="489" ht="15">
      <c r="A489" s="1" t="s">
        <v>1872</v>
      </c>
    </row>
    <row r="490" ht="15">
      <c r="A490" s="1" t="s">
        <v>1873</v>
      </c>
    </row>
    <row r="491" ht="15">
      <c r="A491" s="1" t="s">
        <v>1874</v>
      </c>
    </row>
    <row r="492" ht="15">
      <c r="A492" s="1" t="s">
        <v>1875</v>
      </c>
    </row>
    <row r="493" ht="15">
      <c r="A493" s="1" t="s">
        <v>1876</v>
      </c>
    </row>
    <row r="494" ht="15">
      <c r="A494" s="1" t="s">
        <v>1877</v>
      </c>
    </row>
    <row r="495" ht="15">
      <c r="A495" s="1" t="s">
        <v>1878</v>
      </c>
    </row>
    <row r="496" ht="15">
      <c r="A496" s="1" t="s">
        <v>1879</v>
      </c>
    </row>
    <row r="497" ht="15">
      <c r="A497" s="1" t="s">
        <v>1880</v>
      </c>
    </row>
    <row r="498" ht="15">
      <c r="A498" s="1" t="s">
        <v>1881</v>
      </c>
    </row>
    <row r="499" ht="15">
      <c r="A499" s="1" t="s">
        <v>1882</v>
      </c>
    </row>
    <row r="500" ht="15">
      <c r="A500" s="1"/>
    </row>
    <row r="501" ht="15">
      <c r="A501" s="1" t="s">
        <v>1389</v>
      </c>
    </row>
    <row r="502" ht="15">
      <c r="A502" s="1" t="s">
        <v>449</v>
      </c>
    </row>
    <row r="503" ht="15">
      <c r="A503" s="1" t="s">
        <v>450</v>
      </c>
    </row>
    <row r="504" ht="15">
      <c r="A504" s="1" t="s">
        <v>66</v>
      </c>
    </row>
    <row r="505" ht="15">
      <c r="A505" s="1" t="s">
        <v>67</v>
      </c>
    </row>
    <row r="506" ht="15">
      <c r="A506" s="1"/>
    </row>
    <row r="507" ht="15">
      <c r="A507" s="1" t="s">
        <v>334</v>
      </c>
    </row>
    <row r="508" ht="15">
      <c r="A508" s="1" t="s">
        <v>330</v>
      </c>
    </row>
    <row r="509" ht="15">
      <c r="A509" s="1" t="s">
        <v>331</v>
      </c>
    </row>
    <row r="510" ht="15">
      <c r="A510" s="1" t="s">
        <v>332</v>
      </c>
    </row>
    <row r="511" ht="15">
      <c r="A511" s="1" t="s">
        <v>333</v>
      </c>
    </row>
    <row r="513" ht="15">
      <c r="A513" s="1" t="s">
        <v>100</v>
      </c>
    </row>
    <row r="514" ht="15">
      <c r="A514" s="1" t="s">
        <v>1119</v>
      </c>
    </row>
    <row r="515" ht="15">
      <c r="A515" s="1" t="s">
        <v>1120</v>
      </c>
    </row>
    <row r="516" ht="15">
      <c r="A516" s="1" t="s">
        <v>1121</v>
      </c>
    </row>
    <row r="517" ht="15">
      <c r="A517" s="1" t="s">
        <v>1122</v>
      </c>
    </row>
    <row r="518" ht="15">
      <c r="A518" s="1" t="s">
        <v>1123</v>
      </c>
    </row>
    <row r="519" ht="15">
      <c r="A519" s="1" t="s">
        <v>1124</v>
      </c>
    </row>
    <row r="520" ht="15">
      <c r="A520" s="1" t="s">
        <v>1964</v>
      </c>
    </row>
    <row r="521" ht="15">
      <c r="A521" s="1" t="s">
        <v>1965</v>
      </c>
    </row>
    <row r="522" ht="15">
      <c r="A522" s="1" t="s">
        <v>1129</v>
      </c>
    </row>
    <row r="523" ht="15">
      <c r="A523" s="1" t="s">
        <v>1435</v>
      </c>
    </row>
    <row r="524" ht="15">
      <c r="A524" s="1" t="s">
        <v>1436</v>
      </c>
    </row>
    <row r="525" ht="15">
      <c r="A525" s="1" t="s">
        <v>350</v>
      </c>
    </row>
    <row r="526" ht="15">
      <c r="A526" s="1" t="s">
        <v>351</v>
      </c>
    </row>
    <row r="527" ht="15">
      <c r="A527" s="1" t="s">
        <v>352</v>
      </c>
    </row>
    <row r="528" ht="15">
      <c r="A528" s="1" t="s">
        <v>353</v>
      </c>
    </row>
    <row r="529" ht="15">
      <c r="A529" s="1" t="s">
        <v>898</v>
      </c>
    </row>
    <row r="530" ht="15">
      <c r="A530" s="1" t="s">
        <v>899</v>
      </c>
    </row>
    <row r="531" ht="15">
      <c r="A531" s="1" t="s">
        <v>900</v>
      </c>
    </row>
    <row r="532" ht="15">
      <c r="A532" s="1" t="s">
        <v>358</v>
      </c>
    </row>
    <row r="533" ht="15">
      <c r="A533" s="1" t="s">
        <v>355</v>
      </c>
    </row>
    <row r="534" ht="15">
      <c r="A534" s="1" t="s">
        <v>1043</v>
      </c>
    </row>
    <row r="535" ht="15">
      <c r="A535" s="1" t="s">
        <v>1044</v>
      </c>
    </row>
    <row r="536" ht="19.5">
      <c r="A536" s="1" t="s">
        <v>1045</v>
      </c>
    </row>
    <row r="537" ht="15">
      <c r="A537" s="1" t="s">
        <v>23</v>
      </c>
    </row>
    <row r="538" ht="15">
      <c r="A538" s="1" t="s">
        <v>29</v>
      </c>
    </row>
    <row r="539" ht="15">
      <c r="A539" s="1" t="s">
        <v>30</v>
      </c>
    </row>
    <row r="540" spans="1:6" ht="15">
      <c r="A540" s="3" t="s">
        <v>863</v>
      </c>
      <c r="B540" s="3" t="s">
        <v>466</v>
      </c>
      <c r="C540" s="3" t="s">
        <v>24</v>
      </c>
      <c r="D540" s="3" t="s">
        <v>464</v>
      </c>
      <c r="E540" s="3" t="s">
        <v>465</v>
      </c>
      <c r="F540" s="3" t="s">
        <v>463</v>
      </c>
    </row>
    <row r="541" spans="1:7" ht="15">
      <c r="A541" s="7">
        <v>0.4</v>
      </c>
      <c r="B541" s="7">
        <v>1500</v>
      </c>
      <c r="C541" s="15">
        <v>1</v>
      </c>
      <c r="D541" s="4">
        <f>0.913-5.25109*A541^1.6+5.15155*(A541+0.002)^1.63</f>
        <v>0.8672237371785905</v>
      </c>
      <c r="E541" s="4">
        <f>1/C541*(0.9631-0.97762*A541^1.6+0.434345*A541^3.2)/1000</f>
        <v>0.0007605774155415322</v>
      </c>
      <c r="F541" s="4">
        <f>D541+E541*B541</f>
        <v>2.008089860490889</v>
      </c>
      <c r="G541" s="1" t="s">
        <v>25</v>
      </c>
    </row>
    <row r="542" ht="15">
      <c r="A542" s="1" t="s">
        <v>356</v>
      </c>
    </row>
    <row r="543" ht="15">
      <c r="A543" s="1" t="s">
        <v>26</v>
      </c>
    </row>
    <row r="544" ht="15">
      <c r="A544" s="1" t="s">
        <v>27</v>
      </c>
    </row>
    <row r="545" ht="15">
      <c r="A545" s="1" t="s">
        <v>28</v>
      </c>
    </row>
    <row r="546" spans="1:6" ht="15">
      <c r="A546" s="3" t="s">
        <v>863</v>
      </c>
      <c r="B546" s="3" t="s">
        <v>466</v>
      </c>
      <c r="C546" s="3" t="s">
        <v>1296</v>
      </c>
      <c r="D546" s="3" t="s">
        <v>464</v>
      </c>
      <c r="E546" s="3" t="s">
        <v>465</v>
      </c>
      <c r="F546" s="3" t="s">
        <v>463</v>
      </c>
    </row>
    <row r="547" spans="1:7" ht="15">
      <c r="A547" s="7">
        <v>0.4</v>
      </c>
      <c r="B547" s="7">
        <v>1500</v>
      </c>
      <c r="C547" s="7">
        <v>0.9</v>
      </c>
      <c r="D547" s="4">
        <f>0.913-5.25109*A547^1.6+5.15155*(A547+0.002)^1.63</f>
        <v>0.8672237371785905</v>
      </c>
      <c r="E547" s="4">
        <f>1/C547*(0.9631-0.97762*A547^1.6+0.434345*A547^3.2)/1000</f>
        <v>0.0008450860172683692</v>
      </c>
      <c r="F547" s="4">
        <f>D547+E547*B547</f>
        <v>2.1348527630811445</v>
      </c>
      <c r="G547" s="1" t="s">
        <v>25</v>
      </c>
    </row>
    <row r="548" ht="15">
      <c r="A548" s="1" t="s">
        <v>31</v>
      </c>
    </row>
    <row r="549" ht="15">
      <c r="A549" s="1" t="s">
        <v>32</v>
      </c>
    </row>
    <row r="550" spans="1:4" ht="15">
      <c r="A550" s="3" t="s">
        <v>863</v>
      </c>
      <c r="B550" s="7">
        <v>0.4</v>
      </c>
      <c r="D550" t="s">
        <v>33</v>
      </c>
    </row>
    <row r="551" spans="1:4" ht="15">
      <c r="A551" s="3" t="s">
        <v>865</v>
      </c>
      <c r="B551" s="7">
        <v>0.2</v>
      </c>
      <c r="D551" t="s">
        <v>34</v>
      </c>
    </row>
    <row r="552" spans="1:4" ht="15">
      <c r="A552" s="3" t="s">
        <v>459</v>
      </c>
      <c r="B552" s="7">
        <v>2</v>
      </c>
      <c r="D552" t="s">
        <v>35</v>
      </c>
    </row>
    <row r="553" spans="1:4" ht="15">
      <c r="A553" s="3" t="s">
        <v>460</v>
      </c>
      <c r="B553" s="7">
        <v>2.5</v>
      </c>
      <c r="D553" t="s">
        <v>45</v>
      </c>
    </row>
    <row r="554" spans="1:4" ht="18">
      <c r="A554" s="3" t="s">
        <v>1833</v>
      </c>
      <c r="B554" s="7">
        <v>0.9</v>
      </c>
      <c r="C554" s="14" t="s">
        <v>43</v>
      </c>
      <c r="D554" t="s">
        <v>36</v>
      </c>
    </row>
    <row r="555" spans="1:4" ht="19.5">
      <c r="A555" s="3" t="s">
        <v>461</v>
      </c>
      <c r="B555" s="7">
        <v>28.4</v>
      </c>
      <c r="D555" t="s">
        <v>42</v>
      </c>
    </row>
    <row r="556" spans="1:4" ht="15">
      <c r="A556" s="3" t="s">
        <v>462</v>
      </c>
      <c r="B556" s="7">
        <v>200</v>
      </c>
      <c r="D556" t="s">
        <v>37</v>
      </c>
    </row>
    <row r="557" spans="1:4" ht="15">
      <c r="A557" s="3" t="s">
        <v>463</v>
      </c>
      <c r="B557" s="4">
        <f>((1.6666-3.333333*B551*2.5/B553)*(1.4666+0.736452*EXP(-0.011*B550^-4))^9+(-0.6666+3.333333*B551*2.5/B553)*(1.3706+0.739482*EXP(-0.04*B550^-3.2))^9)^(1/9)</f>
        <v>1.9458087928122971</v>
      </c>
      <c r="D557" t="s">
        <v>38</v>
      </c>
    </row>
    <row r="558" spans="1:4" ht="15">
      <c r="A558" s="3" t="s">
        <v>464</v>
      </c>
      <c r="B558" s="4">
        <f>0.913-5.25109*B550^1.6+5.15155*(B550+0.002)^1.63</f>
        <v>0.8672237371785905</v>
      </c>
      <c r="D558" t="s">
        <v>39</v>
      </c>
    </row>
    <row r="559" spans="1:4" ht="15">
      <c r="A559" s="3" t="s">
        <v>465</v>
      </c>
      <c r="B559" s="4">
        <f>1/B554*(0.9631-0.97762*B550^1.6+0.434345*B550^3.2)/1000</f>
        <v>0.0008450860172683692</v>
      </c>
      <c r="D559" t="s">
        <v>40</v>
      </c>
    </row>
    <row r="560" spans="1:4" ht="15">
      <c r="A560" s="3" t="s">
        <v>466</v>
      </c>
      <c r="B560" s="4">
        <f>(B557-B558)/B559</f>
        <v>1276.3020965843132</v>
      </c>
      <c r="D560" t="s">
        <v>41</v>
      </c>
    </row>
    <row r="561" spans="1:4" ht="21">
      <c r="A561" s="3" t="s">
        <v>338</v>
      </c>
      <c r="B561" s="4">
        <f>B560/B557*B555</f>
        <v>18628.232988199405</v>
      </c>
      <c r="C561" s="14" t="s">
        <v>44</v>
      </c>
      <c r="D561" t="s">
        <v>357</v>
      </c>
    </row>
    <row r="562" spans="1:4" ht="15">
      <c r="A562" s="3" t="s">
        <v>467</v>
      </c>
      <c r="B562" s="4">
        <f>B561/(B552+B553-B551)</f>
        <v>4332.147206558001</v>
      </c>
      <c r="D562" t="s">
        <v>46</v>
      </c>
    </row>
    <row r="563" spans="1:4" ht="15">
      <c r="A563" s="3" t="s">
        <v>468</v>
      </c>
      <c r="B563" s="4">
        <f>B557/((B562-B556)/B562)</f>
        <v>2.039987857378253</v>
      </c>
      <c r="D563" t="s">
        <v>47</v>
      </c>
    </row>
    <row r="564" spans="1:4" ht="18">
      <c r="A564" s="3" t="s">
        <v>339</v>
      </c>
      <c r="B564" s="4">
        <f>B561*(B562-B556)/B562</f>
        <v>17768.232988199405</v>
      </c>
      <c r="D564" t="s">
        <v>48</v>
      </c>
    </row>
    <row r="565" spans="1:4" ht="15">
      <c r="A565" s="3" t="s">
        <v>469</v>
      </c>
      <c r="B565" s="4">
        <f>B562-B556</f>
        <v>4132.147206558001</v>
      </c>
      <c r="D565" t="s">
        <v>49</v>
      </c>
    </row>
    <row r="566" spans="1:4" ht="19.5">
      <c r="A566" s="3" t="s">
        <v>470</v>
      </c>
      <c r="B566" s="4">
        <f>(3160-14*B557*49)*4.5/(B552+B553)</f>
        <v>1825.1751681307642</v>
      </c>
      <c r="D566" t="s">
        <v>50</v>
      </c>
    </row>
    <row r="567" spans="1:4" ht="15">
      <c r="A567" s="3" t="s">
        <v>471</v>
      </c>
      <c r="B567" s="4">
        <f>B566/B565</f>
        <v>0.44170139080091</v>
      </c>
      <c r="D567" t="s">
        <v>51</v>
      </c>
    </row>
    <row r="568" spans="1:4" ht="15">
      <c r="A568" s="3" t="s">
        <v>472</v>
      </c>
      <c r="B568" s="7">
        <v>1</v>
      </c>
      <c r="D568" t="s">
        <v>52</v>
      </c>
    </row>
    <row r="569" spans="1:4" ht="15">
      <c r="A569" s="3" t="s">
        <v>473</v>
      </c>
      <c r="B569" s="7">
        <v>1500</v>
      </c>
      <c r="D569" t="s">
        <v>54</v>
      </c>
    </row>
    <row r="570" spans="1:4" ht="18">
      <c r="A570" s="3" t="s">
        <v>340</v>
      </c>
      <c r="B570" s="7">
        <v>10.65</v>
      </c>
      <c r="D570" t="s">
        <v>55</v>
      </c>
    </row>
    <row r="571" spans="1:4" ht="15">
      <c r="A571" s="3" t="s">
        <v>474</v>
      </c>
      <c r="B571" s="4">
        <f>(43+105.7*B568*B551)/40</f>
        <v>1.6035</v>
      </c>
      <c r="D571" t="s">
        <v>56</v>
      </c>
    </row>
    <row r="572" spans="1:2" ht="15">
      <c r="A572" s="3" t="s">
        <v>1277</v>
      </c>
      <c r="B572" s="4">
        <f>B571*B562/B565</f>
        <v>1.681110981402363</v>
      </c>
    </row>
    <row r="573" spans="1:2" ht="18">
      <c r="A573" s="3" t="s">
        <v>341</v>
      </c>
      <c r="B573" s="4">
        <f>B569/B571</f>
        <v>935.4536950420954</v>
      </c>
    </row>
    <row r="574" spans="1:2" ht="18">
      <c r="A574" s="3" t="s">
        <v>342</v>
      </c>
      <c r="B574" s="4">
        <f>B569/B572</f>
        <v>892.2670880114754</v>
      </c>
    </row>
    <row r="575" spans="1:2" ht="15">
      <c r="A575" s="3" t="s">
        <v>1278</v>
      </c>
      <c r="B575" s="4">
        <f>0.04+0.5*B551^2.4+B568*(0.03+3.95*B551^2.4)</f>
        <v>0.16350438983677415</v>
      </c>
    </row>
    <row r="576" spans="1:2" ht="18">
      <c r="A576" s="3" t="s">
        <v>343</v>
      </c>
      <c r="B576" s="4">
        <f>B570*B574/(B553-B575)</f>
        <v>4067.0500068512288</v>
      </c>
    </row>
    <row r="577" spans="1:2" ht="18">
      <c r="A577" s="3" t="s">
        <v>344</v>
      </c>
      <c r="B577" s="7">
        <v>5.3</v>
      </c>
    </row>
    <row r="578" spans="1:2" ht="18">
      <c r="A578" s="3" t="s">
        <v>345</v>
      </c>
      <c r="B578" s="4">
        <f>(B562*B575+B553*(B565-B576))/B577</f>
        <v>164.35246886005325</v>
      </c>
    </row>
    <row r="579" spans="1:2" ht="18">
      <c r="A579" s="3" t="s">
        <v>346</v>
      </c>
      <c r="B579" s="7">
        <v>800</v>
      </c>
    </row>
    <row r="580" spans="1:2" ht="15">
      <c r="A580" s="3" t="s">
        <v>1279</v>
      </c>
      <c r="B580" s="4">
        <f>6.215-5.2266*(B569*B570/(B579*B577)/20+1)^-10</f>
        <v>5.284642809701275</v>
      </c>
    </row>
    <row r="581" spans="1:2" ht="18">
      <c r="A581" s="3" t="s">
        <v>347</v>
      </c>
      <c r="B581" s="4">
        <f>B569*B570/B580/B577</f>
        <v>570.360391787124</v>
      </c>
    </row>
    <row r="582" ht="15">
      <c r="A582" s="1" t="s">
        <v>53</v>
      </c>
    </row>
    <row r="583" ht="15">
      <c r="A583" s="1" t="s">
        <v>354</v>
      </c>
    </row>
    <row r="584" ht="15">
      <c r="A584" s="1" t="s">
        <v>1285</v>
      </c>
    </row>
    <row r="585" ht="15">
      <c r="A585" s="1" t="s">
        <v>1286</v>
      </c>
    </row>
    <row r="586" ht="15">
      <c r="A586" s="1" t="s">
        <v>2052</v>
      </c>
    </row>
    <row r="587" ht="15">
      <c r="A587" s="1" t="s">
        <v>2053</v>
      </c>
    </row>
    <row r="588" ht="15">
      <c r="A588" s="1" t="s">
        <v>2054</v>
      </c>
    </row>
    <row r="589" ht="15">
      <c r="A589" s="1" t="s">
        <v>1576</v>
      </c>
    </row>
    <row r="590" ht="15">
      <c r="A590" s="1" t="s">
        <v>1569</v>
      </c>
    </row>
    <row r="591" ht="15">
      <c r="A591" s="1" t="s">
        <v>1570</v>
      </c>
    </row>
    <row r="592" ht="15">
      <c r="A592" s="1" t="s">
        <v>1571</v>
      </c>
    </row>
    <row r="593" ht="15">
      <c r="A593" s="1" t="s">
        <v>1572</v>
      </c>
    </row>
    <row r="594" ht="15">
      <c r="A594" s="1" t="s">
        <v>1577</v>
      </c>
    </row>
    <row r="595" ht="15">
      <c r="A595" s="1" t="s">
        <v>1578</v>
      </c>
    </row>
    <row r="596" ht="15">
      <c r="A596" s="1" t="s">
        <v>1573</v>
      </c>
    </row>
    <row r="597" ht="15">
      <c r="A597" s="1" t="s">
        <v>1574</v>
      </c>
    </row>
    <row r="598" ht="15">
      <c r="A598" s="1" t="s">
        <v>1575</v>
      </c>
    </row>
    <row r="599" ht="15">
      <c r="A599" s="1" t="s">
        <v>2274</v>
      </c>
    </row>
    <row r="600" ht="15">
      <c r="A600" s="1" t="s">
        <v>2275</v>
      </c>
    </row>
    <row r="601" ht="15">
      <c r="A601" s="1" t="s">
        <v>2279</v>
      </c>
    </row>
    <row r="602" ht="15">
      <c r="A602" s="1" t="s">
        <v>2276</v>
      </c>
    </row>
    <row r="603" ht="15">
      <c r="A603" s="1" t="s">
        <v>2277</v>
      </c>
    </row>
    <row r="604" ht="15">
      <c r="A604" s="1" t="s">
        <v>2278</v>
      </c>
    </row>
    <row r="605" ht="15">
      <c r="A605" s="1" t="s">
        <v>114</v>
      </c>
    </row>
    <row r="606" ht="15">
      <c r="A606" s="1" t="s">
        <v>115</v>
      </c>
    </row>
    <row r="607" ht="15">
      <c r="A607" s="1" t="s">
        <v>116</v>
      </c>
    </row>
    <row r="608" ht="15">
      <c r="A608" s="1" t="s">
        <v>117</v>
      </c>
    </row>
    <row r="609" ht="15">
      <c r="A609" s="1"/>
    </row>
    <row r="610" ht="15">
      <c r="A610" s="1" t="s">
        <v>69</v>
      </c>
    </row>
    <row r="611" ht="15">
      <c r="A611" s="1" t="s">
        <v>70</v>
      </c>
    </row>
    <row r="612" ht="15">
      <c r="A612" s="1" t="s">
        <v>2380</v>
      </c>
    </row>
    <row r="613" ht="15">
      <c r="A613" s="1" t="s">
        <v>2381</v>
      </c>
    </row>
    <row r="614" ht="15">
      <c r="A614" s="1" t="s">
        <v>2382</v>
      </c>
    </row>
    <row r="615" ht="15">
      <c r="A615" s="1" t="s">
        <v>71</v>
      </c>
    </row>
    <row r="616" ht="15">
      <c r="A616" s="1" t="s">
        <v>72</v>
      </c>
    </row>
    <row r="617" ht="15">
      <c r="A617" s="1" t="s">
        <v>1095</v>
      </c>
    </row>
    <row r="618" ht="15">
      <c r="A618" s="1" t="s">
        <v>73</v>
      </c>
    </row>
    <row r="619" ht="15">
      <c r="A619" s="1" t="s">
        <v>76</v>
      </c>
    </row>
    <row r="620" ht="15">
      <c r="A620" s="1" t="s">
        <v>74</v>
      </c>
    </row>
    <row r="621" ht="15">
      <c r="A621" s="1" t="s">
        <v>75</v>
      </c>
    </row>
    <row r="622" ht="15">
      <c r="A622" s="1" t="s">
        <v>78</v>
      </c>
    </row>
    <row r="623" ht="15">
      <c r="A623" s="1" t="s">
        <v>79</v>
      </c>
    </row>
    <row r="624" ht="15">
      <c r="A624" s="1" t="s">
        <v>1777</v>
      </c>
    </row>
    <row r="625" ht="15">
      <c r="A625" s="1" t="s">
        <v>80</v>
      </c>
    </row>
    <row r="626" ht="15">
      <c r="A626" s="1" t="s">
        <v>1778</v>
      </c>
    </row>
    <row r="627" ht="15">
      <c r="A627" s="1" t="s">
        <v>1776</v>
      </c>
    </row>
    <row r="628" ht="15">
      <c r="A628" s="1" t="s">
        <v>77</v>
      </c>
    </row>
    <row r="629" ht="15">
      <c r="A629" s="1" t="s">
        <v>81</v>
      </c>
    </row>
    <row r="630" ht="15">
      <c r="A630" s="1" t="s">
        <v>82</v>
      </c>
    </row>
    <row r="631" ht="15">
      <c r="A631" s="1" t="s">
        <v>83</v>
      </c>
    </row>
    <row r="632" ht="15">
      <c r="A632" s="1" t="s">
        <v>84</v>
      </c>
    </row>
    <row r="633" ht="15">
      <c r="A633" s="1" t="s">
        <v>87</v>
      </c>
    </row>
    <row r="634" ht="15">
      <c r="A634" s="1" t="s">
        <v>85</v>
      </c>
    </row>
    <row r="635" ht="15">
      <c r="A635" s="1" t="s">
        <v>86</v>
      </c>
    </row>
    <row r="636" ht="15">
      <c r="A636" s="1" t="s">
        <v>88</v>
      </c>
    </row>
    <row r="637" ht="15">
      <c r="A637" s="1" t="s">
        <v>89</v>
      </c>
    </row>
    <row r="638" ht="15">
      <c r="A638" s="1" t="s">
        <v>90</v>
      </c>
    </row>
    <row r="639" spans="2:3" ht="15">
      <c r="B639" s="16" t="s">
        <v>91</v>
      </c>
      <c r="C639" s="16" t="s">
        <v>92</v>
      </c>
    </row>
    <row r="640" spans="2:3" ht="15">
      <c r="B640" s="17">
        <v>-1</v>
      </c>
      <c r="C640" s="16">
        <f>(B640*B640-4)^2</f>
        <v>9</v>
      </c>
    </row>
    <row r="641" ht="15">
      <c r="A641" s="1" t="s">
        <v>93</v>
      </c>
    </row>
    <row r="642" ht="15">
      <c r="A642" s="1" t="s">
        <v>94</v>
      </c>
    </row>
    <row r="643" ht="15">
      <c r="A643" s="1" t="s">
        <v>95</v>
      </c>
    </row>
    <row r="644" ht="15">
      <c r="A644" s="1" t="s">
        <v>96</v>
      </c>
    </row>
    <row r="645" ht="15">
      <c r="A645" s="1" t="s">
        <v>98</v>
      </c>
    </row>
    <row r="646" ht="15">
      <c r="A646" s="1" t="s">
        <v>97</v>
      </c>
    </row>
    <row r="647" ht="15">
      <c r="A647" s="1" t="s">
        <v>1084</v>
      </c>
    </row>
    <row r="648" spans="2:3" ht="15">
      <c r="B648" s="16" t="s">
        <v>91</v>
      </c>
      <c r="C648" s="16" t="s">
        <v>92</v>
      </c>
    </row>
    <row r="649" spans="2:3" ht="15">
      <c r="B649" s="17">
        <v>-2</v>
      </c>
      <c r="C649" s="16">
        <f>(B649*B649-4)^2</f>
        <v>0</v>
      </c>
    </row>
    <row r="650" ht="15">
      <c r="A650" s="1" t="s">
        <v>1085</v>
      </c>
    </row>
    <row r="651" ht="15">
      <c r="A651" s="1" t="s">
        <v>1086</v>
      </c>
    </row>
    <row r="652" ht="15">
      <c r="A652" t="s">
        <v>1087</v>
      </c>
    </row>
    <row r="653" ht="15">
      <c r="A653" t="s">
        <v>1088</v>
      </c>
    </row>
    <row r="654" spans="2:3" ht="15">
      <c r="B654" s="16" t="s">
        <v>91</v>
      </c>
      <c r="C654" s="16" t="s">
        <v>92</v>
      </c>
    </row>
    <row r="655" spans="2:3" ht="15">
      <c r="B655" s="17">
        <v>1.99999993325407</v>
      </c>
      <c r="C655" s="16">
        <f>(B655*B655-4)^2</f>
        <v>7.128030414776385E-14</v>
      </c>
    </row>
    <row r="656" ht="15">
      <c r="A656" t="s">
        <v>1089</v>
      </c>
    </row>
    <row r="657" ht="15">
      <c r="A657" t="s">
        <v>1090</v>
      </c>
    </row>
    <row r="658" spans="2:3" ht="15">
      <c r="B658" s="16" t="s">
        <v>91</v>
      </c>
      <c r="C658" s="16" t="s">
        <v>92</v>
      </c>
    </row>
    <row r="659" spans="2:3" ht="15">
      <c r="B659" s="17">
        <v>2</v>
      </c>
      <c r="C659" s="16">
        <f>(B659*B659-4)^2</f>
        <v>0</v>
      </c>
    </row>
    <row r="660" ht="15">
      <c r="A660" t="s">
        <v>1091</v>
      </c>
    </row>
    <row r="661" ht="15">
      <c r="A661" t="s">
        <v>1092</v>
      </c>
    </row>
    <row r="662" ht="15">
      <c r="A662" t="s">
        <v>1093</v>
      </c>
    </row>
    <row r="663" ht="15">
      <c r="A663" t="s">
        <v>1094</v>
      </c>
    </row>
    <row r="664" ht="15">
      <c r="A664" s="1" t="s">
        <v>1779</v>
      </c>
    </row>
    <row r="665" ht="15">
      <c r="A665" s="1" t="s">
        <v>1780</v>
      </c>
    </row>
    <row r="666" ht="15">
      <c r="A666" s="1" t="s">
        <v>1781</v>
      </c>
    </row>
    <row r="667" ht="15">
      <c r="A667" s="1" t="s">
        <v>1782</v>
      </c>
    </row>
    <row r="668" ht="15.75">
      <c r="A668" s="18" t="s">
        <v>1361</v>
      </c>
    </row>
    <row r="669" spans="2:4" ht="15.75">
      <c r="B669" s="6" t="s">
        <v>1783</v>
      </c>
      <c r="C669" s="6" t="s">
        <v>1784</v>
      </c>
      <c r="D669" s="6" t="s">
        <v>92</v>
      </c>
    </row>
    <row r="670" spans="2:4" ht="15.75">
      <c r="B670" s="19">
        <v>1</v>
      </c>
      <c r="C670" s="19">
        <v>3</v>
      </c>
      <c r="D670" s="6">
        <f>(B670*B670-4)^2+(C670*C670-4)^2</f>
        <v>34</v>
      </c>
    </row>
    <row r="671" ht="15">
      <c r="A671" s="1" t="s">
        <v>2383</v>
      </c>
    </row>
    <row r="672" ht="15">
      <c r="A672" s="1" t="s">
        <v>2384</v>
      </c>
    </row>
    <row r="673" ht="15">
      <c r="A673" s="1" t="s">
        <v>2385</v>
      </c>
    </row>
    <row r="674" spans="2:4" ht="15.75">
      <c r="B674" s="6" t="s">
        <v>1783</v>
      </c>
      <c r="C674" s="6" t="s">
        <v>1784</v>
      </c>
      <c r="D674" s="6" t="s">
        <v>92</v>
      </c>
    </row>
    <row r="675" spans="2:4" ht="15.75">
      <c r="B675" s="19">
        <v>1.9999997980970918</v>
      </c>
      <c r="C675" s="19">
        <v>1.9999988699132345</v>
      </c>
      <c r="D675" s="6">
        <f>(B675*B675-4)^2+(C675*C675-4)^2</f>
        <v>2.1085762497385878E-11</v>
      </c>
    </row>
    <row r="676" ht="15">
      <c r="A676" s="1" t="s">
        <v>1785</v>
      </c>
    </row>
    <row r="677" ht="15">
      <c r="A677" s="1" t="s">
        <v>1786</v>
      </c>
    </row>
    <row r="678" ht="15">
      <c r="A678" s="1" t="s">
        <v>1787</v>
      </c>
    </row>
    <row r="679" ht="15">
      <c r="A679" s="1" t="s">
        <v>1788</v>
      </c>
    </row>
    <row r="680" ht="15">
      <c r="A680" s="1" t="s">
        <v>1789</v>
      </c>
    </row>
    <row r="681" ht="15">
      <c r="A681" s="1" t="s">
        <v>1096</v>
      </c>
    </row>
    <row r="682" ht="15">
      <c r="A682" s="1" t="s">
        <v>1790</v>
      </c>
    </row>
    <row r="683" ht="15">
      <c r="A683" s="1" t="s">
        <v>1791</v>
      </c>
    </row>
    <row r="684" ht="15">
      <c r="A684" s="1" t="s">
        <v>1792</v>
      </c>
    </row>
    <row r="685" ht="15">
      <c r="A685" s="1" t="s">
        <v>1793</v>
      </c>
    </row>
    <row r="686" ht="15">
      <c r="A686" s="1" t="s">
        <v>1794</v>
      </c>
    </row>
    <row r="687" ht="15">
      <c r="A687" s="1" t="s">
        <v>1795</v>
      </c>
    </row>
    <row r="688" ht="15">
      <c r="A688" s="1" t="s">
        <v>1796</v>
      </c>
    </row>
    <row r="689" ht="15">
      <c r="A689" s="1" t="s">
        <v>1797</v>
      </c>
    </row>
    <row r="690" ht="15">
      <c r="A690" s="1" t="s">
        <v>1798</v>
      </c>
    </row>
    <row r="691" ht="15">
      <c r="A691" s="1" t="s">
        <v>1799</v>
      </c>
    </row>
    <row r="692" ht="15">
      <c r="A692" s="1" t="s">
        <v>2377</v>
      </c>
    </row>
    <row r="693" ht="15">
      <c r="A693" s="1" t="s">
        <v>2378</v>
      </c>
    </row>
    <row r="694" ht="15">
      <c r="A694" s="1" t="s">
        <v>2379</v>
      </c>
    </row>
    <row r="696" ht="15">
      <c r="A696" t="s">
        <v>1097</v>
      </c>
    </row>
    <row r="697" ht="15">
      <c r="A697" s="1" t="s">
        <v>1352</v>
      </c>
    </row>
    <row r="698" ht="15">
      <c r="A698" s="1" t="s">
        <v>1353</v>
      </c>
    </row>
    <row r="699" ht="15">
      <c r="A699" s="1" t="s">
        <v>1354</v>
      </c>
    </row>
    <row r="700" ht="15">
      <c r="A700" s="1" t="s">
        <v>1263</v>
      </c>
    </row>
    <row r="701" ht="15">
      <c r="A701" s="1" t="s">
        <v>1264</v>
      </c>
    </row>
    <row r="702" ht="15">
      <c r="A702" s="1" t="s">
        <v>1265</v>
      </c>
    </row>
    <row r="703" ht="15">
      <c r="A703" s="1" t="s">
        <v>1266</v>
      </c>
    </row>
    <row r="704" ht="15">
      <c r="A704" s="1" t="s">
        <v>1267</v>
      </c>
    </row>
    <row r="705" ht="15">
      <c r="A705" s="1" t="s">
        <v>1268</v>
      </c>
    </row>
    <row r="706" ht="15">
      <c r="A706" s="1" t="s">
        <v>1269</v>
      </c>
    </row>
    <row r="707" ht="15">
      <c r="A707" s="1" t="s">
        <v>1270</v>
      </c>
    </row>
    <row r="708" ht="15">
      <c r="A708" s="1" t="s">
        <v>1271</v>
      </c>
    </row>
    <row r="709" ht="15">
      <c r="A709" s="1" t="s">
        <v>1272</v>
      </c>
    </row>
    <row r="710" ht="15">
      <c r="A710" s="1" t="s">
        <v>1273</v>
      </c>
    </row>
    <row r="711" ht="15">
      <c r="A711" s="1" t="s">
        <v>1274</v>
      </c>
    </row>
    <row r="712" ht="15">
      <c r="A712" s="1" t="s">
        <v>1275</v>
      </c>
    </row>
    <row r="713" ht="15">
      <c r="A713" s="1" t="s">
        <v>1276</v>
      </c>
    </row>
    <row r="714" ht="15">
      <c r="A714" s="1" t="s">
        <v>1665</v>
      </c>
    </row>
    <row r="715" ht="15">
      <c r="A715" s="1" t="s">
        <v>1666</v>
      </c>
    </row>
    <row r="716" ht="15">
      <c r="A716" s="1" t="s">
        <v>1667</v>
      </c>
    </row>
    <row r="717" ht="15">
      <c r="A717" s="1" t="s">
        <v>1668</v>
      </c>
    </row>
    <row r="718" ht="15">
      <c r="A718" s="1" t="s">
        <v>1669</v>
      </c>
    </row>
    <row r="719" ht="15">
      <c r="A719" s="1" t="s">
        <v>1663</v>
      </c>
    </row>
    <row r="720" ht="15">
      <c r="A720" s="1" t="s">
        <v>1664</v>
      </c>
    </row>
    <row r="721" ht="15">
      <c r="A721" s="1" t="s">
        <v>1670</v>
      </c>
    </row>
    <row r="722" ht="15">
      <c r="A722" s="1" t="s">
        <v>1671</v>
      </c>
    </row>
    <row r="723" ht="15">
      <c r="A723" s="1" t="s">
        <v>1672</v>
      </c>
    </row>
    <row r="724" ht="15">
      <c r="A724" s="1" t="s">
        <v>1673</v>
      </c>
    </row>
    <row r="725" ht="15">
      <c r="A725" s="1" t="s">
        <v>1674</v>
      </c>
    </row>
    <row r="726" ht="15">
      <c r="A726" s="1" t="s">
        <v>1675</v>
      </c>
    </row>
    <row r="727" ht="15">
      <c r="A727" s="1" t="s">
        <v>1676</v>
      </c>
    </row>
    <row r="728" ht="15">
      <c r="A728" s="1" t="s">
        <v>1677</v>
      </c>
    </row>
    <row r="729" ht="15">
      <c r="A729" s="1" t="s">
        <v>1678</v>
      </c>
    </row>
    <row r="730" ht="15">
      <c r="A730" s="1" t="s">
        <v>1679</v>
      </c>
    </row>
    <row r="731" ht="15">
      <c r="A731" s="1" t="s">
        <v>1680</v>
      </c>
    </row>
    <row r="732" ht="15">
      <c r="A732" s="1" t="s">
        <v>1681</v>
      </c>
    </row>
    <row r="733" ht="15">
      <c r="A733" s="1" t="s">
        <v>1682</v>
      </c>
    </row>
    <row r="734" ht="15">
      <c r="A734" s="1" t="s">
        <v>1280</v>
      </c>
    </row>
    <row r="735" ht="15">
      <c r="A735" s="1" t="s">
        <v>1800</v>
      </c>
    </row>
    <row r="736" ht="15">
      <c r="A736" s="1" t="s">
        <v>1801</v>
      </c>
    </row>
    <row r="737" ht="15">
      <c r="A737" s="1" t="s">
        <v>1802</v>
      </c>
    </row>
    <row r="738" ht="15">
      <c r="A738" s="1" t="s">
        <v>1803</v>
      </c>
    </row>
    <row r="739" ht="15">
      <c r="A739" s="1" t="s">
        <v>1804</v>
      </c>
    </row>
    <row r="740" ht="15">
      <c r="A740" s="1" t="s">
        <v>1805</v>
      </c>
    </row>
    <row r="741" ht="15">
      <c r="A741" s="1" t="s">
        <v>1806</v>
      </c>
    </row>
    <row r="742" ht="15">
      <c r="A742" s="1" t="s">
        <v>1807</v>
      </c>
    </row>
    <row r="743" ht="15">
      <c r="A743" s="1" t="s">
        <v>1808</v>
      </c>
    </row>
    <row r="744" ht="15">
      <c r="A744" s="1" t="s">
        <v>1809</v>
      </c>
    </row>
    <row r="745" ht="15">
      <c r="A745" s="1" t="s">
        <v>1810</v>
      </c>
    </row>
    <row r="746" ht="15">
      <c r="A746" s="1" t="s">
        <v>1811</v>
      </c>
    </row>
    <row r="747" ht="15">
      <c r="A747" s="1" t="s">
        <v>1812</v>
      </c>
    </row>
    <row r="748" ht="15">
      <c r="A748" s="1" t="s">
        <v>1813</v>
      </c>
    </row>
    <row r="749" ht="15">
      <c r="A749" s="1" t="s">
        <v>1814</v>
      </c>
    </row>
    <row r="750" ht="15">
      <c r="A750" s="1" t="s">
        <v>1815</v>
      </c>
    </row>
    <row r="751" ht="15">
      <c r="A751" s="1" t="s">
        <v>1816</v>
      </c>
    </row>
    <row r="752" ht="15">
      <c r="A752" s="1" t="s">
        <v>1817</v>
      </c>
    </row>
    <row r="753" ht="15">
      <c r="A753" s="1" t="s">
        <v>1818</v>
      </c>
    </row>
    <row r="754" ht="15">
      <c r="A754" s="1" t="s">
        <v>1819</v>
      </c>
    </row>
    <row r="755" ht="15">
      <c r="A755" s="1" t="s">
        <v>1820</v>
      </c>
    </row>
    <row r="756" ht="15">
      <c r="A756" s="1" t="s">
        <v>1821</v>
      </c>
    </row>
    <row r="757" ht="15">
      <c r="A757" s="1" t="s">
        <v>1822</v>
      </c>
    </row>
    <row r="758" ht="15">
      <c r="A758" s="1" t="s">
        <v>1823</v>
      </c>
    </row>
    <row r="759" ht="15">
      <c r="A759" s="1" t="s">
        <v>1824</v>
      </c>
    </row>
    <row r="760" ht="15">
      <c r="A760" s="1" t="s">
        <v>1825</v>
      </c>
    </row>
    <row r="761" ht="15">
      <c r="A761" s="1" t="s">
        <v>1281</v>
      </c>
    </row>
    <row r="762" ht="15">
      <c r="A762" s="1" t="s">
        <v>614</v>
      </c>
    </row>
    <row r="763" ht="15">
      <c r="A763" s="1" t="s">
        <v>615</v>
      </c>
    </row>
    <row r="764" ht="15">
      <c r="A764" s="1" t="s">
        <v>616</v>
      </c>
    </row>
    <row r="765" ht="15">
      <c r="A765" s="1" t="s">
        <v>617</v>
      </c>
    </row>
    <row r="766" ht="15">
      <c r="A766" s="1" t="s">
        <v>618</v>
      </c>
    </row>
    <row r="767" ht="15">
      <c r="A767" s="1" t="s">
        <v>619</v>
      </c>
    </row>
    <row r="768" ht="15">
      <c r="A768" s="1" t="s">
        <v>620</v>
      </c>
    </row>
    <row r="769" ht="15">
      <c r="A769" s="1" t="s">
        <v>621</v>
      </c>
    </row>
    <row r="770" ht="15">
      <c r="A770" s="1" t="s">
        <v>622</v>
      </c>
    </row>
    <row r="771" ht="15">
      <c r="A771" s="1" t="s">
        <v>623</v>
      </c>
    </row>
    <row r="772" ht="15">
      <c r="A772" s="1" t="s">
        <v>624</v>
      </c>
    </row>
    <row r="773" ht="15">
      <c r="A773" s="1" t="s">
        <v>625</v>
      </c>
    </row>
    <row r="774" ht="15">
      <c r="A774" s="1" t="s">
        <v>626</v>
      </c>
    </row>
    <row r="775" ht="15">
      <c r="A775" s="1" t="s">
        <v>627</v>
      </c>
    </row>
    <row r="776" ht="15">
      <c r="A776" s="1" t="s">
        <v>628</v>
      </c>
    </row>
    <row r="777" ht="15">
      <c r="A777" s="1" t="s">
        <v>629</v>
      </c>
    </row>
    <row r="778" ht="15">
      <c r="A778" s="1" t="s">
        <v>630</v>
      </c>
    </row>
    <row r="779" ht="15">
      <c r="A779" s="1" t="s">
        <v>631</v>
      </c>
    </row>
    <row r="781" ht="15">
      <c r="A781" s="1" t="s">
        <v>632</v>
      </c>
    </row>
    <row r="782" ht="15">
      <c r="A782" s="1" t="s">
        <v>399</v>
      </c>
    </row>
    <row r="783" ht="15">
      <c r="A783" s="1" t="s">
        <v>400</v>
      </c>
    </row>
    <row r="784" ht="15">
      <c r="A784" s="1" t="s">
        <v>1897</v>
      </c>
    </row>
    <row r="785" ht="15">
      <c r="A785" s="1" t="s">
        <v>1898</v>
      </c>
    </row>
    <row r="786" ht="15">
      <c r="A786" s="1" t="s">
        <v>1899</v>
      </c>
    </row>
    <row r="787" ht="15">
      <c r="A787" s="1" t="s">
        <v>1900</v>
      </c>
    </row>
    <row r="788" ht="15">
      <c r="A788" s="1" t="s">
        <v>1901</v>
      </c>
    </row>
    <row r="789" ht="15">
      <c r="A789" s="1" t="s">
        <v>1902</v>
      </c>
    </row>
    <row r="790" ht="15">
      <c r="A790" s="1" t="s">
        <v>1903</v>
      </c>
    </row>
    <row r="791" ht="15">
      <c r="A791" s="1" t="s">
        <v>847</v>
      </c>
    </row>
    <row r="792" ht="15">
      <c r="A792" s="1" t="s">
        <v>848</v>
      </c>
    </row>
    <row r="793" ht="15">
      <c r="A793" s="1" t="s">
        <v>933</v>
      </c>
    </row>
    <row r="794" ht="15">
      <c r="A794" s="1" t="s">
        <v>934</v>
      </c>
    </row>
    <row r="795" ht="15">
      <c r="A795" s="1" t="s">
        <v>935</v>
      </c>
    </row>
    <row r="796" ht="15">
      <c r="A796" s="1" t="s">
        <v>936</v>
      </c>
    </row>
    <row r="797" ht="15">
      <c r="A797" s="1" t="s">
        <v>937</v>
      </c>
    </row>
    <row r="798" ht="15">
      <c r="A798" s="1" t="s">
        <v>2286</v>
      </c>
    </row>
    <row r="799" ht="15">
      <c r="A799" s="1" t="s">
        <v>2287</v>
      </c>
    </row>
    <row r="800" ht="15">
      <c r="A800" s="1" t="s">
        <v>938</v>
      </c>
    </row>
    <row r="801" ht="15">
      <c r="A801" s="1" t="s">
        <v>939</v>
      </c>
    </row>
    <row r="802" ht="15">
      <c r="A802" s="1" t="s">
        <v>2161</v>
      </c>
    </row>
    <row r="803" ht="15">
      <c r="A803" s="1" t="s">
        <v>2162</v>
      </c>
    </row>
    <row r="804" ht="15">
      <c r="A804" s="1" t="s">
        <v>2163</v>
      </c>
    </row>
    <row r="805" ht="15">
      <c r="A805" s="1" t="s">
        <v>940</v>
      </c>
    </row>
    <row r="806" ht="15">
      <c r="A806" s="1" t="s">
        <v>2164</v>
      </c>
    </row>
    <row r="807" ht="15">
      <c r="A807" s="1" t="s">
        <v>2165</v>
      </c>
    </row>
    <row r="808" ht="15">
      <c r="A808" s="1" t="s">
        <v>2166</v>
      </c>
    </row>
    <row r="809" ht="15">
      <c r="A809" s="1" t="s">
        <v>2167</v>
      </c>
    </row>
    <row r="810" ht="15">
      <c r="A810" s="1" t="s">
        <v>941</v>
      </c>
    </row>
    <row r="811" ht="15">
      <c r="A811" s="1" t="s">
        <v>942</v>
      </c>
    </row>
    <row r="812" ht="15">
      <c r="A812" s="1" t="s">
        <v>943</v>
      </c>
    </row>
    <row r="813" ht="15">
      <c r="A813" s="1" t="s">
        <v>944</v>
      </c>
    </row>
    <row r="814" ht="15">
      <c r="A814" s="1" t="s">
        <v>945</v>
      </c>
    </row>
    <row r="815" ht="15">
      <c r="A815" s="1" t="s">
        <v>946</v>
      </c>
    </row>
    <row r="816" ht="15">
      <c r="A816" s="1" t="s">
        <v>947</v>
      </c>
    </row>
    <row r="817" ht="15">
      <c r="A817" s="1" t="s">
        <v>948</v>
      </c>
    </row>
    <row r="818" ht="15">
      <c r="A818" s="1" t="s">
        <v>949</v>
      </c>
    </row>
    <row r="819" ht="15">
      <c r="A819" s="1" t="s">
        <v>950</v>
      </c>
    </row>
    <row r="820" ht="15">
      <c r="A820" s="1" t="s">
        <v>951</v>
      </c>
    </row>
    <row r="821" ht="15">
      <c r="A821" s="1" t="s">
        <v>952</v>
      </c>
    </row>
    <row r="822" ht="15">
      <c r="A822" s="1" t="s">
        <v>953</v>
      </c>
    </row>
    <row r="823" ht="15">
      <c r="A823" s="1" t="s">
        <v>954</v>
      </c>
    </row>
    <row r="824" ht="15">
      <c r="A824" s="1" t="s">
        <v>955</v>
      </c>
    </row>
    <row r="825" ht="15">
      <c r="A825" s="1" t="s">
        <v>956</v>
      </c>
    </row>
    <row r="826" ht="15">
      <c r="A826" s="1" t="s">
        <v>957</v>
      </c>
    </row>
    <row r="827" ht="15">
      <c r="A827" s="1" t="s">
        <v>958</v>
      </c>
    </row>
    <row r="828" ht="15">
      <c r="A828" s="1" t="s">
        <v>959</v>
      </c>
    </row>
    <row r="829" ht="15">
      <c r="A829" s="1" t="s">
        <v>71</v>
      </c>
    </row>
    <row r="830" ht="15">
      <c r="A830" s="1" t="s">
        <v>960</v>
      </c>
    </row>
    <row r="831" ht="15">
      <c r="A831" s="1" t="s">
        <v>961</v>
      </c>
    </row>
    <row r="832" ht="15">
      <c r="A832" s="1" t="s">
        <v>962</v>
      </c>
    </row>
    <row r="833" ht="15">
      <c r="A833" s="1" t="s">
        <v>560</v>
      </c>
    </row>
    <row r="834" ht="15">
      <c r="A834" s="1" t="s">
        <v>561</v>
      </c>
    </row>
    <row r="835" ht="15">
      <c r="A835" s="1" t="s">
        <v>562</v>
      </c>
    </row>
    <row r="836" ht="15">
      <c r="A836" s="1" t="s">
        <v>563</v>
      </c>
    </row>
    <row r="837" ht="15">
      <c r="A837" s="1" t="s">
        <v>564</v>
      </c>
    </row>
    <row r="838" ht="15">
      <c r="A838" s="1" t="s">
        <v>565</v>
      </c>
    </row>
    <row r="839" ht="15">
      <c r="A839" s="1" t="s">
        <v>566</v>
      </c>
    </row>
    <row r="840" ht="15">
      <c r="A840" s="1" t="s">
        <v>567</v>
      </c>
    </row>
    <row r="841" ht="15">
      <c r="A841" s="1" t="s">
        <v>568</v>
      </c>
    </row>
    <row r="842" ht="15">
      <c r="A842" s="1" t="s">
        <v>569</v>
      </c>
    </row>
    <row r="843" ht="15">
      <c r="A843" s="1" t="s">
        <v>570</v>
      </c>
    </row>
    <row r="844" ht="15">
      <c r="A844" s="1" t="s">
        <v>571</v>
      </c>
    </row>
    <row r="845" ht="15">
      <c r="A845" s="1" t="s">
        <v>572</v>
      </c>
    </row>
    <row r="846" ht="15">
      <c r="A846" s="1" t="s">
        <v>573</v>
      </c>
    </row>
    <row r="847" ht="15">
      <c r="A847" s="1" t="s">
        <v>574</v>
      </c>
    </row>
    <row r="848" ht="15">
      <c r="A848" s="1" t="s">
        <v>1640</v>
      </c>
    </row>
    <row r="849" ht="15">
      <c r="A849" s="1" t="s">
        <v>1641</v>
      </c>
    </row>
    <row r="850" ht="15">
      <c r="A850" s="1" t="s">
        <v>1642</v>
      </c>
    </row>
    <row r="851" ht="15">
      <c r="A851" s="1" t="s">
        <v>1904</v>
      </c>
    </row>
    <row r="852" ht="15">
      <c r="A852" s="1" t="s">
        <v>1905</v>
      </c>
    </row>
    <row r="853" ht="15">
      <c r="A853" s="1" t="s">
        <v>1906</v>
      </c>
    </row>
    <row r="854" ht="15">
      <c r="A854" s="1" t="s">
        <v>1907</v>
      </c>
    </row>
    <row r="855" ht="15">
      <c r="A855" s="1" t="s">
        <v>1908</v>
      </c>
    </row>
    <row r="856" ht="15">
      <c r="A856" s="1" t="s">
        <v>1909</v>
      </c>
    </row>
    <row r="857" ht="15">
      <c r="A857" s="1" t="s">
        <v>1910</v>
      </c>
    </row>
    <row r="858" ht="15">
      <c r="A858" s="1" t="s">
        <v>1911</v>
      </c>
    </row>
    <row r="859" ht="15">
      <c r="A859" s="1" t="s">
        <v>1912</v>
      </c>
    </row>
    <row r="860" ht="15">
      <c r="A860" s="1" t="s">
        <v>630</v>
      </c>
    </row>
    <row r="861" ht="15">
      <c r="A861" s="1" t="s">
        <v>1913</v>
      </c>
    </row>
    <row r="862" ht="15">
      <c r="A862" s="1" t="s">
        <v>1914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0"/>
  <sheetViews>
    <sheetView workbookViewId="0" topLeftCell="A1">
      <selection activeCell="G2" sqref="G2"/>
    </sheetView>
  </sheetViews>
  <sheetFormatPr defaultColWidth="8.796875" defaultRowHeight="15"/>
  <cols>
    <col min="1" max="17" width="6.796875" style="0" customWidth="1"/>
  </cols>
  <sheetData>
    <row r="1" ht="15">
      <c r="C1" s="10" t="s">
        <v>774</v>
      </c>
    </row>
    <row r="3" ht="15">
      <c r="D3" s="20" t="s">
        <v>813</v>
      </c>
    </row>
    <row r="4" ht="15">
      <c r="A4" s="1" t="s">
        <v>1186</v>
      </c>
    </row>
    <row r="5" ht="15">
      <c r="A5" s="1" t="s">
        <v>1187</v>
      </c>
    </row>
    <row r="6" ht="15">
      <c r="A6" s="1" t="s">
        <v>1188</v>
      </c>
    </row>
    <row r="7" ht="15">
      <c r="A7" s="1" t="s">
        <v>1189</v>
      </c>
    </row>
    <row r="8" ht="15">
      <c r="A8" s="1" t="s">
        <v>1190</v>
      </c>
    </row>
    <row r="9" ht="15">
      <c r="A9" s="1" t="s">
        <v>814</v>
      </c>
    </row>
    <row r="10" ht="15">
      <c r="A10" s="1" t="s">
        <v>1191</v>
      </c>
    </row>
    <row r="11" ht="15">
      <c r="A11" s="1" t="s">
        <v>1192</v>
      </c>
    </row>
    <row r="12" ht="15">
      <c r="A12" s="1" t="s">
        <v>1193</v>
      </c>
    </row>
    <row r="13" ht="15">
      <c r="A13" s="1" t="s">
        <v>815</v>
      </c>
    </row>
    <row r="14" ht="15">
      <c r="A14" s="1" t="s">
        <v>1194</v>
      </c>
    </row>
    <row r="15" ht="15">
      <c r="A15" s="1" t="s">
        <v>1195</v>
      </c>
    </row>
    <row r="16" ht="15">
      <c r="A16" s="1" t="s">
        <v>1196</v>
      </c>
    </row>
    <row r="17" ht="15">
      <c r="A17" s="1" t="s">
        <v>1197</v>
      </c>
    </row>
    <row r="18" ht="15">
      <c r="A18" s="1" t="s">
        <v>1198</v>
      </c>
    </row>
    <row r="19" ht="15">
      <c r="A19" s="1" t="s">
        <v>1199</v>
      </c>
    </row>
    <row r="20" ht="15">
      <c r="A20" s="1" t="s">
        <v>1200</v>
      </c>
    </row>
    <row r="21" ht="15">
      <c r="A21" s="1" t="s">
        <v>1201</v>
      </c>
    </row>
    <row r="22" ht="15">
      <c r="A22" s="1" t="s">
        <v>1202</v>
      </c>
    </row>
    <row r="23" ht="15">
      <c r="A23" s="1" t="s">
        <v>1203</v>
      </c>
    </row>
    <row r="24" ht="15">
      <c r="A24" s="1" t="s">
        <v>1204</v>
      </c>
    </row>
    <row r="25" ht="15">
      <c r="A25" s="1" t="s">
        <v>1205</v>
      </c>
    </row>
    <row r="26" ht="15">
      <c r="A26" s="1" t="s">
        <v>1206</v>
      </c>
    </row>
    <row r="27" ht="15">
      <c r="A27" s="1" t="s">
        <v>1205</v>
      </c>
    </row>
    <row r="28" ht="15">
      <c r="A28" s="1" t="s">
        <v>1207</v>
      </c>
    </row>
    <row r="29" ht="15">
      <c r="A29" s="1" t="s">
        <v>1208</v>
      </c>
    </row>
    <row r="30" ht="15">
      <c r="A30" s="1" t="s">
        <v>1209</v>
      </c>
    </row>
    <row r="31" ht="15">
      <c r="A31" s="1" t="s">
        <v>1210</v>
      </c>
    </row>
    <row r="32" ht="15">
      <c r="A32" s="1" t="s">
        <v>1211</v>
      </c>
    </row>
    <row r="33" ht="15">
      <c r="A33" s="1" t="s">
        <v>1212</v>
      </c>
    </row>
    <row r="34" ht="15">
      <c r="A34" s="1" t="s">
        <v>1213</v>
      </c>
    </row>
    <row r="35" ht="15">
      <c r="A35" s="1" t="s">
        <v>129</v>
      </c>
    </row>
    <row r="36" ht="15">
      <c r="A36" s="1" t="s">
        <v>130</v>
      </c>
    </row>
    <row r="37" ht="15">
      <c r="A37" s="1" t="s">
        <v>131</v>
      </c>
    </row>
    <row r="38" ht="15">
      <c r="A38" s="1" t="s">
        <v>132</v>
      </c>
    </row>
    <row r="39" ht="15">
      <c r="A39" s="1" t="s">
        <v>133</v>
      </c>
    </row>
    <row r="40" ht="15">
      <c r="A40" s="1" t="s">
        <v>134</v>
      </c>
    </row>
    <row r="41" ht="15">
      <c r="A41" s="1" t="s">
        <v>135</v>
      </c>
    </row>
    <row r="42" ht="15">
      <c r="A42" s="1" t="s">
        <v>136</v>
      </c>
    </row>
    <row r="43" ht="15">
      <c r="A43" s="1" t="s">
        <v>137</v>
      </c>
    </row>
    <row r="44" ht="15">
      <c r="A44" s="1" t="s">
        <v>138</v>
      </c>
    </row>
    <row r="45" ht="15">
      <c r="A45" s="1" t="s">
        <v>139</v>
      </c>
    </row>
    <row r="46" ht="15">
      <c r="A46" s="1" t="s">
        <v>140</v>
      </c>
    </row>
    <row r="47" ht="15">
      <c r="A47" s="1" t="s">
        <v>141</v>
      </c>
    </row>
    <row r="48" ht="15">
      <c r="A48" s="1" t="s">
        <v>142</v>
      </c>
    </row>
    <row r="49" ht="15">
      <c r="A49" s="1" t="s">
        <v>143</v>
      </c>
    </row>
    <row r="50" ht="15">
      <c r="A50" s="1" t="s">
        <v>144</v>
      </c>
    </row>
    <row r="51" ht="15">
      <c r="A51" s="1" t="s">
        <v>145</v>
      </c>
    </row>
    <row r="52" ht="15">
      <c r="A52" s="1" t="s">
        <v>146</v>
      </c>
    </row>
    <row r="53" ht="15">
      <c r="A53" s="1" t="s">
        <v>147</v>
      </c>
    </row>
    <row r="54" ht="15">
      <c r="A54" s="1" t="s">
        <v>148</v>
      </c>
    </row>
    <row r="55" ht="15">
      <c r="A55" s="1" t="s">
        <v>149</v>
      </c>
    </row>
    <row r="56" ht="15">
      <c r="A56" s="1" t="s">
        <v>150</v>
      </c>
    </row>
    <row r="57" ht="15">
      <c r="A57" s="1" t="s">
        <v>151</v>
      </c>
    </row>
    <row r="58" ht="15">
      <c r="A58" s="1" t="s">
        <v>152</v>
      </c>
    </row>
    <row r="59" ht="15">
      <c r="A59" s="1" t="s">
        <v>153</v>
      </c>
    </row>
    <row r="60" ht="15">
      <c r="A60" s="1" t="s">
        <v>154</v>
      </c>
    </row>
    <row r="61" ht="15">
      <c r="A61" s="1" t="s">
        <v>155</v>
      </c>
    </row>
    <row r="62" ht="15">
      <c r="A62" s="1" t="s">
        <v>156</v>
      </c>
    </row>
    <row r="63" ht="15">
      <c r="A63" s="1" t="s">
        <v>157</v>
      </c>
    </row>
    <row r="64" ht="15">
      <c r="A64" s="1" t="s">
        <v>158</v>
      </c>
    </row>
    <row r="65" ht="15">
      <c r="A65" s="1" t="s">
        <v>159</v>
      </c>
    </row>
    <row r="66" ht="15">
      <c r="A66" s="1" t="s">
        <v>160</v>
      </c>
    </row>
    <row r="67" ht="15">
      <c r="A67" s="1" t="s">
        <v>161</v>
      </c>
    </row>
    <row r="68" ht="15">
      <c r="A68" s="1" t="s">
        <v>162</v>
      </c>
    </row>
    <row r="69" ht="15">
      <c r="A69" s="1" t="s">
        <v>163</v>
      </c>
    </row>
    <row r="70" ht="15">
      <c r="A70" s="1" t="s">
        <v>164</v>
      </c>
    </row>
    <row r="71" ht="15">
      <c r="A71" s="1" t="s">
        <v>165</v>
      </c>
    </row>
    <row r="72" ht="15">
      <c r="A72" s="1" t="s">
        <v>166</v>
      </c>
    </row>
    <row r="73" ht="15">
      <c r="A73" s="1" t="s">
        <v>167</v>
      </c>
    </row>
    <row r="74" ht="15">
      <c r="A74" s="1" t="s">
        <v>168</v>
      </c>
    </row>
    <row r="75" ht="15">
      <c r="A75" s="1" t="s">
        <v>169</v>
      </c>
    </row>
    <row r="76" ht="15">
      <c r="A76" s="1" t="s">
        <v>170</v>
      </c>
    </row>
    <row r="77" ht="15">
      <c r="A77" s="1" t="s">
        <v>171</v>
      </c>
    </row>
    <row r="78" ht="15">
      <c r="A78" s="1" t="s">
        <v>172</v>
      </c>
    </row>
    <row r="79" ht="15">
      <c r="A79" s="1" t="s">
        <v>173</v>
      </c>
    </row>
    <row r="80" ht="15">
      <c r="A80" s="1" t="s">
        <v>174</v>
      </c>
    </row>
    <row r="81" ht="15">
      <c r="A81" s="1" t="s">
        <v>175</v>
      </c>
    </row>
    <row r="82" ht="15">
      <c r="A82" s="1" t="s">
        <v>176</v>
      </c>
    </row>
    <row r="83" ht="15">
      <c r="A83" s="1" t="s">
        <v>177</v>
      </c>
    </row>
    <row r="84" ht="15">
      <c r="A84" s="1" t="s">
        <v>178</v>
      </c>
    </row>
    <row r="85" ht="15">
      <c r="A85" s="1" t="s">
        <v>179</v>
      </c>
    </row>
    <row r="86" ht="15">
      <c r="A86" s="1" t="s">
        <v>180</v>
      </c>
    </row>
    <row r="87" ht="15">
      <c r="A87" s="1" t="s">
        <v>181</v>
      </c>
    </row>
    <row r="88" ht="15">
      <c r="A88" s="1" t="s">
        <v>182</v>
      </c>
    </row>
    <row r="89" ht="15">
      <c r="A89" s="1" t="s">
        <v>183</v>
      </c>
    </row>
    <row r="90" ht="15">
      <c r="A90" s="1" t="s">
        <v>184</v>
      </c>
    </row>
    <row r="91" ht="15">
      <c r="A91" s="1" t="s">
        <v>185</v>
      </c>
    </row>
    <row r="92" ht="15">
      <c r="A92" s="1" t="s">
        <v>186</v>
      </c>
    </row>
    <row r="93" ht="15">
      <c r="A93" s="1" t="s">
        <v>187</v>
      </c>
    </row>
    <row r="94" ht="15">
      <c r="A94" s="1" t="s">
        <v>188</v>
      </c>
    </row>
    <row r="95" ht="15">
      <c r="A95" s="1" t="s">
        <v>189</v>
      </c>
    </row>
    <row r="96" ht="15">
      <c r="A96" s="1" t="s">
        <v>190</v>
      </c>
    </row>
    <row r="97" ht="15">
      <c r="A97" s="1" t="s">
        <v>191</v>
      </c>
    </row>
    <row r="98" ht="15">
      <c r="B98" s="1" t="s">
        <v>192</v>
      </c>
    </row>
    <row r="99" ht="15">
      <c r="A99" s="1" t="s">
        <v>193</v>
      </c>
    </row>
    <row r="100" ht="15">
      <c r="A100" s="1" t="s">
        <v>194</v>
      </c>
    </row>
    <row r="101" ht="15">
      <c r="A101" s="1" t="s">
        <v>195</v>
      </c>
    </row>
    <row r="102" spans="3:7" ht="15">
      <c r="C102" s="3" t="s">
        <v>196</v>
      </c>
      <c r="D102" s="3" t="s">
        <v>197</v>
      </c>
      <c r="E102" s="3" t="s">
        <v>466</v>
      </c>
      <c r="F102" s="3" t="s">
        <v>198</v>
      </c>
      <c r="G102" s="3" t="s">
        <v>199</v>
      </c>
    </row>
    <row r="103" spans="3:7" ht="15">
      <c r="C103" s="12">
        <v>55</v>
      </c>
      <c r="D103" s="12">
        <v>0.4</v>
      </c>
      <c r="E103" s="12">
        <v>0.9</v>
      </c>
      <c r="F103" s="4">
        <f>0.686-5.64172*E103^1.3+0.308544*(C103^0.04/D103^0.12)+5.29058*E103^1.3*(C103^0.04/D103^0.12)</f>
        <v>2.21557058611428</v>
      </c>
      <c r="G103" s="4">
        <f>E103/F103</f>
        <v>0.4062159001570974</v>
      </c>
    </row>
    <row r="104" ht="15">
      <c r="A104" s="1" t="s">
        <v>200</v>
      </c>
    </row>
    <row r="105" ht="15">
      <c r="A105" s="1" t="s">
        <v>201</v>
      </c>
    </row>
    <row r="106" spans="1:12" ht="15">
      <c r="A106" s="3" t="s">
        <v>202</v>
      </c>
      <c r="B106" s="3" t="s">
        <v>203</v>
      </c>
      <c r="C106" s="3" t="s">
        <v>466</v>
      </c>
      <c r="D106" s="3" t="s">
        <v>204</v>
      </c>
      <c r="E106" s="3" t="s">
        <v>205</v>
      </c>
      <c r="F106" s="3" t="s">
        <v>206</v>
      </c>
      <c r="G106" s="3" t="s">
        <v>203</v>
      </c>
      <c r="H106" s="3" t="s">
        <v>466</v>
      </c>
      <c r="I106" s="3" t="s">
        <v>207</v>
      </c>
      <c r="J106" s="3" t="s">
        <v>208</v>
      </c>
      <c r="K106" s="3" t="s">
        <v>209</v>
      </c>
      <c r="L106" s="3" t="s">
        <v>210</v>
      </c>
    </row>
    <row r="107" spans="1:12" ht="15">
      <c r="A107" s="12">
        <v>48</v>
      </c>
      <c r="B107" s="12">
        <v>0.4</v>
      </c>
      <c r="C107" s="12">
        <v>0.9</v>
      </c>
      <c r="D107" s="4">
        <f>0.686-5.64172*C107^1.3+0.308544*(A107^0.04/B107^0.12)+5.29058*C107^1.3*(A107^0.04/B107^0.12)</f>
        <v>2.1805486255787723</v>
      </c>
      <c r="E107" s="4">
        <f>C107/D107</f>
        <v>0.41274016522384016</v>
      </c>
      <c r="F107" s="12">
        <v>55</v>
      </c>
      <c r="G107" s="12">
        <v>0.4</v>
      </c>
      <c r="H107" s="12">
        <v>0.9</v>
      </c>
      <c r="I107" s="4">
        <f>0.686-5.64172*H107^1.3+0.308544*(F107^0.04/G107^0.12)+5.29058*H107^1.3*(F107^0.04/G107^0.12)</f>
        <v>2.21557058611428</v>
      </c>
      <c r="J107" s="4">
        <f>H107/I107</f>
        <v>0.4062159001570974</v>
      </c>
      <c r="K107" s="4">
        <f>D107-I107</f>
        <v>-0.035021960535507546</v>
      </c>
      <c r="L107" s="4">
        <f>E107-J107</f>
        <v>0.0065242650667427515</v>
      </c>
    </row>
    <row r="108" ht="15">
      <c r="E108" s="1" t="s">
        <v>1361</v>
      </c>
    </row>
    <row r="109" spans="1:12" ht="15">
      <c r="A109" s="3" t="s">
        <v>202</v>
      </c>
      <c r="B109" s="3" t="s">
        <v>203</v>
      </c>
      <c r="C109" s="3" t="s">
        <v>466</v>
      </c>
      <c r="D109" s="3" t="s">
        <v>204</v>
      </c>
      <c r="E109" s="3" t="s">
        <v>205</v>
      </c>
      <c r="F109" s="3" t="s">
        <v>206</v>
      </c>
      <c r="G109" s="3" t="s">
        <v>203</v>
      </c>
      <c r="H109" s="3" t="s">
        <v>466</v>
      </c>
      <c r="I109" s="3" t="s">
        <v>207</v>
      </c>
      <c r="J109" s="3" t="s">
        <v>208</v>
      </c>
      <c r="K109" s="3" t="s">
        <v>209</v>
      </c>
      <c r="L109" s="3" t="s">
        <v>210</v>
      </c>
    </row>
    <row r="110" spans="1:12" ht="15">
      <c r="A110" s="12">
        <v>55</v>
      </c>
      <c r="B110" s="12">
        <v>0.3</v>
      </c>
      <c r="C110" s="12">
        <v>0.9</v>
      </c>
      <c r="D110" s="4">
        <f>0.686-5.64172*C110^1.3+0.308544*(A110^0.04/B110^0.12)+5.29058*C110^1.3*(A110^0.04/B110^0.12)</f>
        <v>2.4420942140761226</v>
      </c>
      <c r="E110" s="4">
        <f>C110/D110</f>
        <v>0.36853615016670527</v>
      </c>
      <c r="F110" s="12">
        <v>55</v>
      </c>
      <c r="G110" s="12">
        <v>0.4</v>
      </c>
      <c r="H110" s="12">
        <v>0.9</v>
      </c>
      <c r="I110" s="4">
        <f>0.686-5.64172*H110^1.3+0.308544*(F110^0.04/G110^0.12)+5.29058*H110^1.3*(F110^0.04/G110^0.12)</f>
        <v>2.21557058611428</v>
      </c>
      <c r="J110" s="4">
        <f>H110/I110</f>
        <v>0.4062159001570974</v>
      </c>
      <c r="K110" s="4">
        <f>D110-I110</f>
        <v>0.22652362796184278</v>
      </c>
      <c r="L110" s="4">
        <f>E110-J110</f>
        <v>-0.03767974999039214</v>
      </c>
    </row>
    <row r="111" ht="15">
      <c r="A111" s="1" t="s">
        <v>211</v>
      </c>
    </row>
    <row r="112" ht="15">
      <c r="A112" s="1" t="s">
        <v>212</v>
      </c>
    </row>
    <row r="113" ht="15">
      <c r="A113" s="1" t="s">
        <v>213</v>
      </c>
    </row>
    <row r="114" ht="15">
      <c r="A114" s="1" t="s">
        <v>214</v>
      </c>
    </row>
    <row r="115" ht="15">
      <c r="A115" s="1" t="s">
        <v>215</v>
      </c>
    </row>
    <row r="116" ht="15">
      <c r="B116" s="1" t="s">
        <v>216</v>
      </c>
    </row>
    <row r="117" ht="15">
      <c r="C117" s="1" t="s">
        <v>217</v>
      </c>
    </row>
    <row r="118" ht="15">
      <c r="B118" s="1" t="s">
        <v>218</v>
      </c>
    </row>
    <row r="119" ht="15">
      <c r="C119" s="1" t="s">
        <v>219</v>
      </c>
    </row>
    <row r="120" spans="2:7" ht="15">
      <c r="B120" s="3" t="s">
        <v>196</v>
      </c>
      <c r="C120" s="3" t="s">
        <v>220</v>
      </c>
      <c r="D120" s="3" t="s">
        <v>466</v>
      </c>
      <c r="E120" s="3" t="s">
        <v>197</v>
      </c>
      <c r="F120" s="3" t="s">
        <v>198</v>
      </c>
      <c r="G120" s="3" t="s">
        <v>199</v>
      </c>
    </row>
    <row r="121" spans="2:7" ht="15">
      <c r="B121" s="12">
        <v>55</v>
      </c>
      <c r="C121" s="12">
        <v>0.411</v>
      </c>
      <c r="D121" s="12">
        <v>0.9</v>
      </c>
      <c r="E121" s="4">
        <f>((C121+2.375-0.51935*B121^0.1)/2.2043)^10</f>
        <v>0.3987155021671254</v>
      </c>
      <c r="F121" s="4">
        <f>0.686-5.64172*D121^1.3+0.308544*(B121^0.04/E121^0.12)+5.29058*D121^1.3*(B121^0.04/E121^0.12)</f>
        <v>2.2180602359428407</v>
      </c>
      <c r="G121" s="4">
        <f>D121/F121</f>
        <v>0.4057599452962706</v>
      </c>
    </row>
    <row r="122" ht="15">
      <c r="A122" s="1" t="s">
        <v>221</v>
      </c>
    </row>
    <row r="123" ht="15">
      <c r="A123" s="1" t="s">
        <v>222</v>
      </c>
    </row>
    <row r="124" ht="15">
      <c r="A124" s="1" t="s">
        <v>223</v>
      </c>
    </row>
    <row r="125" ht="15">
      <c r="A125" s="1" t="s">
        <v>224</v>
      </c>
    </row>
    <row r="126" ht="15">
      <c r="A126" s="1" t="s">
        <v>225</v>
      </c>
    </row>
    <row r="127" ht="15">
      <c r="A127" s="1" t="s">
        <v>226</v>
      </c>
    </row>
    <row r="128" ht="15">
      <c r="A128" s="1" t="s">
        <v>227</v>
      </c>
    </row>
    <row r="129" ht="15">
      <c r="B129" s="1" t="s">
        <v>228</v>
      </c>
    </row>
    <row r="130" spans="3:9" ht="15">
      <c r="C130" s="3" t="s">
        <v>196</v>
      </c>
      <c r="D130" s="3" t="s">
        <v>197</v>
      </c>
      <c r="E130" s="3" t="s">
        <v>466</v>
      </c>
      <c r="F130" s="3" t="s">
        <v>198</v>
      </c>
      <c r="G130" s="3" t="s">
        <v>199</v>
      </c>
      <c r="H130" s="3" t="s">
        <v>229</v>
      </c>
      <c r="I130" s="3" t="s">
        <v>230</v>
      </c>
    </row>
    <row r="131" spans="3:9" ht="15">
      <c r="C131" s="12">
        <v>55</v>
      </c>
      <c r="D131" s="12">
        <v>0.4</v>
      </c>
      <c r="E131" s="12">
        <v>0.9</v>
      </c>
      <c r="F131" s="4">
        <f>0.686-5.64172*E131^1.3+0.308544*(C131^0.04/D131^0.12)+5.29058*E131^1.3*(C131^0.04/D131^0.12)</f>
        <v>2.21557058611428</v>
      </c>
      <c r="G131" s="4">
        <f>E131/F131</f>
        <v>0.4062159001570974</v>
      </c>
      <c r="H131" s="4">
        <f>-30+0.24026*E131^-0.2+49.6739*(C131^0.02/D131^0.06)-20.2589*(C131^0.02/D131^0.06)^2</f>
        <v>0.5610118041356884</v>
      </c>
      <c r="I131" s="4">
        <f>1-G131-H131</f>
        <v>0.03277229570721418</v>
      </c>
    </row>
    <row r="132" ht="15">
      <c r="A132" s="1" t="s">
        <v>231</v>
      </c>
    </row>
    <row r="133" ht="15">
      <c r="A133" s="1" t="s">
        <v>232</v>
      </c>
    </row>
    <row r="134" ht="15">
      <c r="A134" s="1" t="s">
        <v>233</v>
      </c>
    </row>
    <row r="135" spans="3:9" ht="15">
      <c r="C135" s="3" t="s">
        <v>196</v>
      </c>
      <c r="D135" s="3" t="s">
        <v>197</v>
      </c>
      <c r="E135" s="3" t="s">
        <v>466</v>
      </c>
      <c r="F135" s="3" t="s">
        <v>198</v>
      </c>
      <c r="G135" s="3" t="s">
        <v>199</v>
      </c>
      <c r="H135" s="3" t="s">
        <v>229</v>
      </c>
      <c r="I135" s="3" t="s">
        <v>230</v>
      </c>
    </row>
    <row r="136" spans="3:9" ht="15">
      <c r="C136" s="12">
        <v>55</v>
      </c>
      <c r="D136" s="12">
        <v>0.4</v>
      </c>
      <c r="E136" s="12">
        <v>10</v>
      </c>
      <c r="F136" s="4">
        <f>0.686-5.64172*E136^1.3+0.308544*(C136^0.04/D136^0.12)+5.29058*E136^1.3*(C136^0.04/D136^0.12)</f>
        <v>26.838587219122303</v>
      </c>
      <c r="G136" s="4">
        <f>E136/F136</f>
        <v>0.3725978539166574</v>
      </c>
      <c r="H136" s="4">
        <f>-30+0.24026*E136^-0.2+49.6739*(C136^0.02/D136^0.06)-20.2589*(C136^0.02/D136^0.06)^2</f>
        <v>0.46722911381769094</v>
      </c>
      <c r="I136" s="4">
        <f>1-G136-H136</f>
        <v>0.1601730322656516</v>
      </c>
    </row>
    <row r="137" ht="15">
      <c r="A137" s="1" t="s">
        <v>234</v>
      </c>
    </row>
    <row r="138" ht="15">
      <c r="A138" s="1" t="s">
        <v>235</v>
      </c>
    </row>
    <row r="139" ht="15">
      <c r="A139" s="1" t="s">
        <v>236</v>
      </c>
    </row>
    <row r="140" ht="15">
      <c r="A140" s="1" t="s">
        <v>237</v>
      </c>
    </row>
    <row r="141" ht="15">
      <c r="A141" s="1" t="s">
        <v>238</v>
      </c>
    </row>
    <row r="142" ht="15">
      <c r="A142" s="1" t="s">
        <v>239</v>
      </c>
    </row>
    <row r="143" ht="15">
      <c r="A143" s="1" t="s">
        <v>240</v>
      </c>
    </row>
    <row r="144" ht="15">
      <c r="A144" s="1" t="s">
        <v>241</v>
      </c>
    </row>
    <row r="145" ht="15">
      <c r="A145" s="1" t="s">
        <v>242</v>
      </c>
    </row>
    <row r="146" ht="15">
      <c r="A146" s="1" t="s">
        <v>243</v>
      </c>
    </row>
    <row r="147" ht="15">
      <c r="A147" s="1" t="s">
        <v>244</v>
      </c>
    </row>
    <row r="148" ht="15">
      <c r="A148" s="1" t="s">
        <v>245</v>
      </c>
    </row>
    <row r="149" ht="15">
      <c r="A149" s="1" t="s">
        <v>246</v>
      </c>
    </row>
    <row r="150" ht="15">
      <c r="A150" s="1" t="s">
        <v>247</v>
      </c>
    </row>
    <row r="151" ht="15">
      <c r="A151" s="1" t="s">
        <v>248</v>
      </c>
    </row>
    <row r="152" ht="15">
      <c r="A152" s="1" t="s">
        <v>249</v>
      </c>
    </row>
    <row r="153" ht="15">
      <c r="A153" s="1" t="s">
        <v>250</v>
      </c>
    </row>
    <row r="154" ht="15">
      <c r="A154" s="1" t="s">
        <v>251</v>
      </c>
    </row>
    <row r="155" ht="15">
      <c r="A155" s="1" t="s">
        <v>252</v>
      </c>
    </row>
    <row r="156" ht="15">
      <c r="A156" s="1" t="s">
        <v>253</v>
      </c>
    </row>
    <row r="157" ht="15">
      <c r="A157" s="1" t="s">
        <v>254</v>
      </c>
    </row>
    <row r="158" ht="15">
      <c r="A158" s="1" t="s">
        <v>255</v>
      </c>
    </row>
    <row r="159" ht="15">
      <c r="A159" s="1" t="s">
        <v>256</v>
      </c>
    </row>
    <row r="160" ht="15">
      <c r="A160" s="1" t="s">
        <v>257</v>
      </c>
    </row>
    <row r="161" ht="15">
      <c r="A161" s="1" t="s">
        <v>258</v>
      </c>
    </row>
    <row r="162" ht="15">
      <c r="A162" s="1" t="s">
        <v>259</v>
      </c>
    </row>
    <row r="163" ht="15">
      <c r="A163" s="1" t="s">
        <v>260</v>
      </c>
    </row>
    <row r="164" ht="15">
      <c r="A164" s="1" t="s">
        <v>261</v>
      </c>
    </row>
    <row r="165" ht="15">
      <c r="A165" s="1" t="s">
        <v>262</v>
      </c>
    </row>
    <row r="166" ht="15">
      <c r="A166" s="1" t="s">
        <v>263</v>
      </c>
    </row>
    <row r="167" ht="15">
      <c r="A167" s="1" t="s">
        <v>644</v>
      </c>
    </row>
    <row r="168" ht="15">
      <c r="A168" s="1" t="s">
        <v>645</v>
      </c>
    </row>
    <row r="169" ht="15">
      <c r="C169" s="1" t="s">
        <v>646</v>
      </c>
    </row>
    <row r="170" spans="2:10" ht="15">
      <c r="B170" s="3" t="s">
        <v>647</v>
      </c>
      <c r="C170" s="3" t="s">
        <v>196</v>
      </c>
      <c r="D170" s="3" t="s">
        <v>197</v>
      </c>
      <c r="E170" s="3" t="s">
        <v>466</v>
      </c>
      <c r="F170" s="3" t="s">
        <v>198</v>
      </c>
      <c r="G170" s="3" t="s">
        <v>199</v>
      </c>
      <c r="H170" s="3" t="s">
        <v>229</v>
      </c>
      <c r="I170" s="3" t="s">
        <v>230</v>
      </c>
      <c r="J170" s="3" t="s">
        <v>648</v>
      </c>
    </row>
    <row r="171" spans="3:10" ht="15">
      <c r="C171" s="12">
        <v>55</v>
      </c>
      <c r="D171" s="12">
        <v>0.6</v>
      </c>
      <c r="E171" s="12">
        <v>0.8</v>
      </c>
      <c r="F171" s="4">
        <f aca="true" t="shared" si="0" ref="F171:F189">0.686-5.64172*E171^1.3+0.308544*(C171^0.04/D171^0.12)+5.29058*E171^1.3*(C171^0.04/D171^0.12)</f>
        <v>1.7902919047943215</v>
      </c>
      <c r="G171" s="4">
        <f aca="true" t="shared" si="1" ref="G171:G189">E171/F171</f>
        <v>0.4468545033676552</v>
      </c>
      <c r="H171" s="4">
        <f aca="true" t="shared" si="2" ref="H171:H189">-30+0.24026*E171^-0.2+49.6739*(C171^0.02/D171^0.06)-20.2589*(C171^0.02/D171^0.06)^2</f>
        <v>0.46090271246701064</v>
      </c>
      <c r="I171" s="4">
        <f aca="true" t="shared" si="3" ref="I171:I189">1-G171-H171</f>
        <v>0.09224278416533416</v>
      </c>
      <c r="J171" s="4">
        <f aca="true" t="shared" si="4" ref="J171:J189">1.350819*EXP(-0.9*F171^2.5*D171^-0.3*C171^-0.1)</f>
        <v>0.06635182627409507</v>
      </c>
    </row>
    <row r="172" spans="2:10" ht="15">
      <c r="B172" s="12">
        <v>0.4</v>
      </c>
      <c r="C172" s="4">
        <f aca="true" t="shared" si="5" ref="C172:C189">C171</f>
        <v>55</v>
      </c>
      <c r="D172" s="4">
        <f aca="true" t="shared" si="6" ref="D172:D189">(I171+B172*G171)*2</f>
        <v>0.5419691710247925</v>
      </c>
      <c r="E172" s="4">
        <f aca="true" t="shared" si="7" ref="E172:E189">E171</f>
        <v>0.8</v>
      </c>
      <c r="F172" s="4">
        <f t="shared" si="0"/>
        <v>1.8556948082720526</v>
      </c>
      <c r="G172" s="4">
        <f t="shared" si="1"/>
        <v>0.43110537165587454</v>
      </c>
      <c r="H172" s="4">
        <f t="shared" si="2"/>
        <v>0.49010729936752995</v>
      </c>
      <c r="I172" s="4">
        <f t="shared" si="3"/>
        <v>0.07878732897659546</v>
      </c>
      <c r="J172" s="4">
        <f t="shared" si="4"/>
        <v>0.04515140246979404</v>
      </c>
    </row>
    <row r="173" spans="2:10" ht="15">
      <c r="B173" s="4">
        <f aca="true" t="shared" si="8" ref="B173:B189">B172</f>
        <v>0.4</v>
      </c>
      <c r="C173" s="4">
        <f t="shared" si="5"/>
        <v>55</v>
      </c>
      <c r="D173" s="4">
        <f t="shared" si="6"/>
        <v>0.5024589552778906</v>
      </c>
      <c r="E173" s="4">
        <f t="shared" si="7"/>
        <v>0.8</v>
      </c>
      <c r="F173" s="4">
        <f t="shared" si="0"/>
        <v>1.904884982773459</v>
      </c>
      <c r="G173" s="4">
        <f t="shared" si="1"/>
        <v>0.41997286305193215</v>
      </c>
      <c r="H173" s="4">
        <f t="shared" si="2"/>
        <v>0.5107165381179364</v>
      </c>
      <c r="I173" s="4">
        <f t="shared" si="3"/>
        <v>0.06931059883013146</v>
      </c>
      <c r="J173" s="4">
        <f t="shared" si="4"/>
        <v>0.033015568720599534</v>
      </c>
    </row>
    <row r="174" spans="2:10" ht="15">
      <c r="B174" s="4">
        <f t="shared" si="8"/>
        <v>0.4</v>
      </c>
      <c r="C174" s="4">
        <f t="shared" si="5"/>
        <v>55</v>
      </c>
      <c r="D174" s="4">
        <f t="shared" si="6"/>
        <v>0.4745994881018087</v>
      </c>
      <c r="E174" s="4">
        <f t="shared" si="7"/>
        <v>0.8</v>
      </c>
      <c r="F174" s="4">
        <f t="shared" si="0"/>
        <v>1.942250278194221</v>
      </c>
      <c r="G174" s="4">
        <f t="shared" si="1"/>
        <v>0.4118933635802016</v>
      </c>
      <c r="H174" s="4">
        <f t="shared" si="2"/>
        <v>0.5256044502064405</v>
      </c>
      <c r="I174" s="4">
        <f t="shared" si="3"/>
        <v>0.0625021862133579</v>
      </c>
      <c r="J174" s="4">
        <f t="shared" si="4"/>
        <v>0.02566267826958086</v>
      </c>
    </row>
    <row r="175" spans="2:10" ht="15">
      <c r="B175" s="4">
        <f t="shared" si="8"/>
        <v>0.4</v>
      </c>
      <c r="C175" s="4">
        <f t="shared" si="5"/>
        <v>55</v>
      </c>
      <c r="D175" s="4">
        <f t="shared" si="6"/>
        <v>0.4545190632908771</v>
      </c>
      <c r="E175" s="4">
        <f t="shared" si="7"/>
        <v>0.8</v>
      </c>
      <c r="F175" s="4">
        <f t="shared" si="0"/>
        <v>1.9707394853166074</v>
      </c>
      <c r="G175" s="4">
        <f t="shared" si="1"/>
        <v>0.4059389919167712</v>
      </c>
      <c r="H175" s="4">
        <f t="shared" si="2"/>
        <v>0.5365154593375543</v>
      </c>
      <c r="I175" s="4">
        <f t="shared" si="3"/>
        <v>0.057545548745674524</v>
      </c>
      <c r="J175" s="4">
        <f t="shared" si="4"/>
        <v>0.020998231559822944</v>
      </c>
    </row>
    <row r="176" spans="2:10" ht="15">
      <c r="B176" s="4">
        <f t="shared" si="8"/>
        <v>0.4</v>
      </c>
      <c r="C176" s="4">
        <f t="shared" si="5"/>
        <v>55</v>
      </c>
      <c r="D176" s="4">
        <f t="shared" si="6"/>
        <v>0.439842291024766</v>
      </c>
      <c r="E176" s="4">
        <f t="shared" si="7"/>
        <v>0.8</v>
      </c>
      <c r="F176" s="4">
        <f t="shared" si="0"/>
        <v>1.9924689534507443</v>
      </c>
      <c r="G176" s="4">
        <f t="shared" si="1"/>
        <v>0.4015119024135785</v>
      </c>
      <c r="H176" s="4">
        <f t="shared" si="2"/>
        <v>0.5445835199419946</v>
      </c>
      <c r="I176" s="4">
        <f t="shared" si="3"/>
        <v>0.05390457764442691</v>
      </c>
      <c r="J176" s="4">
        <f t="shared" si="4"/>
        <v>0.01792782539981042</v>
      </c>
    </row>
    <row r="177" spans="2:10" ht="15">
      <c r="B177" s="4">
        <f t="shared" si="8"/>
        <v>0.4</v>
      </c>
      <c r="C177" s="4">
        <f t="shared" si="5"/>
        <v>55</v>
      </c>
      <c r="D177" s="4">
        <f t="shared" si="6"/>
        <v>0.42901867721971665</v>
      </c>
      <c r="E177" s="4">
        <f t="shared" si="7"/>
        <v>0.8</v>
      </c>
      <c r="F177" s="4">
        <f t="shared" si="0"/>
        <v>2.00902061045406</v>
      </c>
      <c r="G177" s="4">
        <f t="shared" si="1"/>
        <v>0.39820397851428285</v>
      </c>
      <c r="H177" s="4">
        <f t="shared" si="2"/>
        <v>0.5505824565419779</v>
      </c>
      <c r="I177" s="4">
        <f t="shared" si="3"/>
        <v>0.0512135649437393</v>
      </c>
      <c r="J177" s="4">
        <f t="shared" si="4"/>
        <v>0.015846172748725993</v>
      </c>
    </row>
    <row r="178" spans="2:10" ht="15">
      <c r="B178" s="4">
        <f t="shared" si="8"/>
        <v>0.4</v>
      </c>
      <c r="C178" s="4">
        <f t="shared" si="5"/>
        <v>55</v>
      </c>
      <c r="D178" s="4">
        <f t="shared" si="6"/>
        <v>0.4209903126989049</v>
      </c>
      <c r="E178" s="4">
        <f t="shared" si="7"/>
        <v>0.8</v>
      </c>
      <c r="F178" s="4">
        <f t="shared" si="0"/>
        <v>2.0216027620768497</v>
      </c>
      <c r="G178" s="4">
        <f t="shared" si="1"/>
        <v>0.3957256168259967</v>
      </c>
      <c r="H178" s="4">
        <f t="shared" si="2"/>
        <v>0.5550582590400062</v>
      </c>
      <c r="I178" s="4">
        <f t="shared" si="3"/>
        <v>0.04921612413399712</v>
      </c>
      <c r="J178" s="4">
        <f t="shared" si="4"/>
        <v>0.014401522667453807</v>
      </c>
    </row>
    <row r="179" spans="2:10" ht="15">
      <c r="B179" s="4">
        <f t="shared" si="8"/>
        <v>0.4</v>
      </c>
      <c r="C179" s="4">
        <f t="shared" si="5"/>
        <v>55</v>
      </c>
      <c r="D179" s="4">
        <f t="shared" si="6"/>
        <v>0.41501274172879166</v>
      </c>
      <c r="E179" s="4">
        <f t="shared" si="7"/>
        <v>0.8</v>
      </c>
      <c r="F179" s="4">
        <f t="shared" si="0"/>
        <v>2.031146698995172</v>
      </c>
      <c r="G179" s="4">
        <f t="shared" si="1"/>
        <v>0.39386618425728076</v>
      </c>
      <c r="H179" s="4">
        <f t="shared" si="2"/>
        <v>0.5584048153673251</v>
      </c>
      <c r="I179" s="4">
        <f t="shared" si="3"/>
        <v>0.04772900037539407</v>
      </c>
      <c r="J179" s="4">
        <f t="shared" si="4"/>
        <v>0.013380416862641761</v>
      </c>
    </row>
    <row r="180" spans="2:10" ht="15">
      <c r="B180" s="4">
        <f t="shared" si="8"/>
        <v>0.4</v>
      </c>
      <c r="C180" s="4">
        <f t="shared" si="5"/>
        <v>55</v>
      </c>
      <c r="D180" s="4">
        <f t="shared" si="6"/>
        <v>0.41055094815661275</v>
      </c>
      <c r="E180" s="4">
        <f t="shared" si="7"/>
        <v>0.8</v>
      </c>
      <c r="F180" s="4">
        <f t="shared" si="0"/>
        <v>2.0383714133379347</v>
      </c>
      <c r="G180" s="4">
        <f t="shared" si="1"/>
        <v>0.39247018220784413</v>
      </c>
      <c r="H180" s="4">
        <f t="shared" si="2"/>
        <v>0.5609104065154966</v>
      </c>
      <c r="I180" s="4">
        <f t="shared" si="3"/>
        <v>0.04661941127665925</v>
      </c>
      <c r="J180" s="4">
        <f t="shared" si="4"/>
        <v>0.01264832647418071</v>
      </c>
    </row>
    <row r="181" spans="2:10" ht="15">
      <c r="B181" s="4">
        <f t="shared" si="8"/>
        <v>0.4</v>
      </c>
      <c r="C181" s="4">
        <f t="shared" si="5"/>
        <v>55</v>
      </c>
      <c r="D181" s="4">
        <f t="shared" si="6"/>
        <v>0.4072149683195938</v>
      </c>
      <c r="E181" s="4">
        <f t="shared" si="7"/>
        <v>0.8</v>
      </c>
      <c r="F181" s="4">
        <f t="shared" si="0"/>
        <v>2.0438308600446247</v>
      </c>
      <c r="G181" s="4">
        <f t="shared" si="1"/>
        <v>0.3914218224410864</v>
      </c>
      <c r="H181" s="4">
        <f t="shared" si="2"/>
        <v>0.5627879659326069</v>
      </c>
      <c r="I181" s="4">
        <f t="shared" si="3"/>
        <v>0.0457902116263067</v>
      </c>
      <c r="J181" s="4">
        <f t="shared" si="4"/>
        <v>0.012117643892361933</v>
      </c>
    </row>
    <row r="182" spans="2:10" ht="15">
      <c r="B182" s="4">
        <f t="shared" si="8"/>
        <v>0.4</v>
      </c>
      <c r="C182" s="4">
        <f t="shared" si="5"/>
        <v>55</v>
      </c>
      <c r="D182" s="4">
        <f t="shared" si="6"/>
        <v>0.4047178812054826</v>
      </c>
      <c r="E182" s="4">
        <f t="shared" si="7"/>
        <v>0.8</v>
      </c>
      <c r="F182" s="4">
        <f t="shared" si="0"/>
        <v>2.047950313812277</v>
      </c>
      <c r="G182" s="4">
        <f t="shared" si="1"/>
        <v>0.3906344771181451</v>
      </c>
      <c r="H182" s="4">
        <f t="shared" si="2"/>
        <v>0.5641956857277819</v>
      </c>
      <c r="I182" s="4">
        <f t="shared" si="3"/>
        <v>0.04516983715407297</v>
      </c>
      <c r="J182" s="4">
        <f t="shared" si="4"/>
        <v>0.011729698786333153</v>
      </c>
    </row>
    <row r="183" spans="2:10" ht="15">
      <c r="B183" s="4">
        <f t="shared" si="8"/>
        <v>0.4</v>
      </c>
      <c r="C183" s="4">
        <f t="shared" si="5"/>
        <v>55</v>
      </c>
      <c r="D183" s="4">
        <f t="shared" si="6"/>
        <v>0.402847256002662</v>
      </c>
      <c r="E183" s="4">
        <f t="shared" si="7"/>
        <v>0.8</v>
      </c>
      <c r="F183" s="4">
        <f t="shared" si="0"/>
        <v>2.0510549854487423</v>
      </c>
      <c r="G183" s="4">
        <f t="shared" si="1"/>
        <v>0.3900431756708712</v>
      </c>
      <c r="H183" s="4">
        <f t="shared" si="2"/>
        <v>0.5652515181912428</v>
      </c>
      <c r="I183" s="4">
        <f t="shared" si="3"/>
        <v>0.044705306137886036</v>
      </c>
      <c r="J183" s="4">
        <f t="shared" si="4"/>
        <v>0.011444265494631614</v>
      </c>
    </row>
    <row r="184" spans="2:10" ht="15">
      <c r="B184" s="4">
        <f t="shared" si="8"/>
        <v>0.4</v>
      </c>
      <c r="C184" s="4">
        <f t="shared" si="5"/>
        <v>55</v>
      </c>
      <c r="D184" s="4">
        <f t="shared" si="6"/>
        <v>0.40144515281246906</v>
      </c>
      <c r="E184" s="4">
        <f t="shared" si="7"/>
        <v>0.8</v>
      </c>
      <c r="F184" s="4">
        <f t="shared" si="0"/>
        <v>2.0533926580884208</v>
      </c>
      <c r="G184" s="4">
        <f t="shared" si="1"/>
        <v>0.3895991333409898</v>
      </c>
      <c r="H184" s="4">
        <f t="shared" si="2"/>
        <v>0.5660436139710399</v>
      </c>
      <c r="I184" s="4">
        <f t="shared" si="3"/>
        <v>0.044357252687970306</v>
      </c>
      <c r="J184" s="4">
        <f t="shared" si="4"/>
        <v>0.011233224011748907</v>
      </c>
    </row>
    <row r="185" spans="2:10" ht="15">
      <c r="B185" s="4">
        <f t="shared" si="8"/>
        <v>0.4</v>
      </c>
      <c r="C185" s="4">
        <f t="shared" si="5"/>
        <v>55</v>
      </c>
      <c r="D185" s="4">
        <f t="shared" si="6"/>
        <v>0.4003938120487325</v>
      </c>
      <c r="E185" s="4">
        <f t="shared" si="7"/>
        <v>0.8</v>
      </c>
      <c r="F185" s="4">
        <f t="shared" si="0"/>
        <v>2.055151525181949</v>
      </c>
      <c r="G185" s="4">
        <f t="shared" si="1"/>
        <v>0.38926570143248856</v>
      </c>
      <c r="H185" s="4">
        <f t="shared" si="2"/>
        <v>0.5666379480978776</v>
      </c>
      <c r="I185" s="4">
        <f t="shared" si="3"/>
        <v>0.044096350469633894</v>
      </c>
      <c r="J185" s="4">
        <f t="shared" si="4"/>
        <v>0.01107660473093488</v>
      </c>
    </row>
    <row r="186" spans="2:10" ht="15">
      <c r="B186" s="4">
        <f t="shared" si="8"/>
        <v>0.4</v>
      </c>
      <c r="C186" s="4">
        <f t="shared" si="5"/>
        <v>55</v>
      </c>
      <c r="D186" s="4">
        <f t="shared" si="6"/>
        <v>0.39960526208525865</v>
      </c>
      <c r="E186" s="4">
        <f t="shared" si="7"/>
        <v>0.8</v>
      </c>
      <c r="F186" s="4">
        <f t="shared" si="0"/>
        <v>2.056474147968554</v>
      </c>
      <c r="G186" s="4">
        <f t="shared" si="1"/>
        <v>0.3890153449243521</v>
      </c>
      <c r="H186" s="4">
        <f t="shared" si="2"/>
        <v>0.5670839451434695</v>
      </c>
      <c r="I186" s="4">
        <f t="shared" si="3"/>
        <v>0.04390070993217843</v>
      </c>
      <c r="J186" s="4">
        <f t="shared" si="4"/>
        <v>0.01096004631827708</v>
      </c>
    </row>
    <row r="187" spans="2:10" ht="15">
      <c r="B187" s="4">
        <f t="shared" si="8"/>
        <v>0.4</v>
      </c>
      <c r="C187" s="4">
        <f t="shared" si="5"/>
        <v>55</v>
      </c>
      <c r="D187" s="4">
        <f t="shared" si="6"/>
        <v>0.39901369580383855</v>
      </c>
      <c r="E187" s="4">
        <f t="shared" si="7"/>
        <v>0.8</v>
      </c>
      <c r="F187" s="4">
        <f t="shared" si="0"/>
        <v>2.057468293527937</v>
      </c>
      <c r="G187" s="4">
        <f t="shared" si="1"/>
        <v>0.38882737708110265</v>
      </c>
      <c r="H187" s="4">
        <f t="shared" si="2"/>
        <v>0.5674186538966488</v>
      </c>
      <c r="I187" s="4">
        <f t="shared" si="3"/>
        <v>0.043753969022248596</v>
      </c>
      <c r="J187" s="4">
        <f t="shared" si="4"/>
        <v>0.01087311747518697</v>
      </c>
    </row>
    <row r="188" spans="2:10" ht="15">
      <c r="B188" s="4">
        <f t="shared" si="8"/>
        <v>0.4</v>
      </c>
      <c r="C188" s="4">
        <f t="shared" si="5"/>
        <v>55</v>
      </c>
      <c r="D188" s="4">
        <f t="shared" si="6"/>
        <v>0.3985698397093793</v>
      </c>
      <c r="E188" s="4">
        <f t="shared" si="7"/>
        <v>0.8</v>
      </c>
      <c r="F188" s="4">
        <f t="shared" si="0"/>
        <v>2.05821529207812</v>
      </c>
      <c r="G188" s="4">
        <f t="shared" si="1"/>
        <v>0.38868625798240153</v>
      </c>
      <c r="H188" s="4">
        <f t="shared" si="2"/>
        <v>0.5676698576250452</v>
      </c>
      <c r="I188" s="4">
        <f t="shared" si="3"/>
        <v>0.04364388439255329</v>
      </c>
      <c r="J188" s="4">
        <f t="shared" si="4"/>
        <v>0.010808182419277616</v>
      </c>
    </row>
    <row r="189" spans="2:10" ht="15">
      <c r="B189" s="4">
        <f t="shared" si="8"/>
        <v>0.4</v>
      </c>
      <c r="C189" s="4">
        <f t="shared" si="5"/>
        <v>55</v>
      </c>
      <c r="D189" s="4">
        <f t="shared" si="6"/>
        <v>0.39823677517102785</v>
      </c>
      <c r="E189" s="4">
        <f t="shared" si="7"/>
        <v>0.8</v>
      </c>
      <c r="F189" s="4">
        <f t="shared" si="0"/>
        <v>2.0587764433907365</v>
      </c>
      <c r="G189" s="4">
        <f t="shared" si="1"/>
        <v>0.38858031554044137</v>
      </c>
      <c r="H189" s="4">
        <f t="shared" si="2"/>
        <v>0.5678583970760407</v>
      </c>
      <c r="I189" s="4">
        <f t="shared" si="3"/>
        <v>0.043561287383517944</v>
      </c>
      <c r="J189" s="4">
        <f t="shared" si="4"/>
        <v>0.01075961802276248</v>
      </c>
    </row>
    <row r="190" ht="15">
      <c r="A190" s="1" t="s">
        <v>649</v>
      </c>
    </row>
    <row r="191" spans="2:9" ht="15">
      <c r="B191" s="3" t="s">
        <v>647</v>
      </c>
      <c r="C191" s="3" t="s">
        <v>196</v>
      </c>
      <c r="D191" s="3" t="s">
        <v>197</v>
      </c>
      <c r="E191" s="3" t="s">
        <v>466</v>
      </c>
      <c r="F191" s="3" t="s">
        <v>198</v>
      </c>
      <c r="G191" s="3" t="s">
        <v>199</v>
      </c>
      <c r="H191" s="3" t="s">
        <v>229</v>
      </c>
      <c r="I191" s="3" t="s">
        <v>230</v>
      </c>
    </row>
    <row r="192" spans="3:10" ht="15">
      <c r="C192" s="12">
        <v>55</v>
      </c>
      <c r="D192" s="12">
        <v>0.2</v>
      </c>
      <c r="E192" s="12">
        <v>0.8</v>
      </c>
      <c r="F192" s="4">
        <f aca="true" t="shared" si="9" ref="F192:F212">0.686-5.64172*E192^1.3+0.308544*(C192^0.04/D192^0.12)+5.29058*E192^1.3*(C192^0.04/D192^0.12)</f>
        <v>2.540741072105856</v>
      </c>
      <c r="G192" s="4">
        <f aca="true" t="shared" si="10" ref="G192:G212">E192/F192</f>
        <v>0.31486876359932725</v>
      </c>
      <c r="H192" s="4">
        <f aca="true" t="shared" si="11" ref="H192:H212">-30+0.24026*E192^-0.2+49.6739*(C192^0.02/D192^0.06)-20.2589*(C192^0.02/D192^0.06)^2</f>
        <v>0.6791126857436183</v>
      </c>
      <c r="I192" s="4">
        <f aca="true" t="shared" si="12" ref="I192:I212">1-G192-H192</f>
        <v>0.006018550657054478</v>
      </c>
      <c r="J192" s="4">
        <f aca="true" t="shared" si="13" ref="J192:J212">1.350819*EXP(-0.9*F192^2.5*D192^-0.3*C192^-0.1)</f>
        <v>5.81579112180817E-05</v>
      </c>
    </row>
    <row r="193" spans="2:10" ht="15">
      <c r="B193" s="12">
        <v>0.4</v>
      </c>
      <c r="C193" s="4">
        <f aca="true" t="shared" si="14" ref="C193:C212">C192</f>
        <v>55</v>
      </c>
      <c r="D193" s="4">
        <f aca="true" t="shared" si="15" ref="D193:D212">(I192+B193*G192)*2</f>
        <v>0.26393211219357077</v>
      </c>
      <c r="E193" s="4">
        <f aca="true" t="shared" si="16" ref="E193:E212">E192</f>
        <v>0.8</v>
      </c>
      <c r="F193" s="4">
        <f t="shared" si="9"/>
        <v>2.3418347560245962</v>
      </c>
      <c r="G193" s="4">
        <f t="shared" si="10"/>
        <v>0.34161248907162334</v>
      </c>
      <c r="H193" s="4">
        <f t="shared" si="11"/>
        <v>0.6451690041542513</v>
      </c>
      <c r="I193" s="4">
        <f t="shared" si="12"/>
        <v>0.013218506774125394</v>
      </c>
      <c r="J193" s="4">
        <f t="shared" si="13"/>
        <v>0.0007143666357332958</v>
      </c>
    </row>
    <row r="194" spans="2:10" ht="15">
      <c r="B194" s="4">
        <f aca="true" t="shared" si="17" ref="B194:B212">B193</f>
        <v>0.4</v>
      </c>
      <c r="C194" s="4">
        <f t="shared" si="14"/>
        <v>55</v>
      </c>
      <c r="D194" s="4">
        <f t="shared" si="15"/>
        <v>0.2997270048055495</v>
      </c>
      <c r="E194" s="4">
        <f t="shared" si="16"/>
        <v>0.8</v>
      </c>
      <c r="F194" s="4">
        <f t="shared" si="9"/>
        <v>2.252823745721255</v>
      </c>
      <c r="G194" s="4">
        <f t="shared" si="10"/>
        <v>0.3551098933147454</v>
      </c>
      <c r="H194" s="4">
        <f t="shared" si="11"/>
        <v>0.6246211936211274</v>
      </c>
      <c r="I194" s="4">
        <f t="shared" si="12"/>
        <v>0.020268913064127148</v>
      </c>
      <c r="J194" s="4">
        <f t="shared" si="13"/>
        <v>0.0018526712154424054</v>
      </c>
    </row>
    <row r="195" spans="2:10" ht="15">
      <c r="B195" s="4">
        <f t="shared" si="17"/>
        <v>0.4</v>
      </c>
      <c r="C195" s="4">
        <f t="shared" si="14"/>
        <v>55</v>
      </c>
      <c r="D195" s="4">
        <f t="shared" si="15"/>
        <v>0.32462574078005063</v>
      </c>
      <c r="E195" s="4">
        <f t="shared" si="16"/>
        <v>0.8</v>
      </c>
      <c r="F195" s="4">
        <f t="shared" si="9"/>
        <v>2.197662250331841</v>
      </c>
      <c r="G195" s="4">
        <f t="shared" si="10"/>
        <v>0.36402317957602554</v>
      </c>
      <c r="H195" s="4">
        <f t="shared" si="11"/>
        <v>0.6101755581683399</v>
      </c>
      <c r="I195" s="4">
        <f t="shared" si="12"/>
        <v>0.025801262255634505</v>
      </c>
      <c r="J195" s="4">
        <f t="shared" si="13"/>
        <v>0.003187781151398288</v>
      </c>
    </row>
    <row r="196" spans="2:10" ht="15">
      <c r="B196" s="4">
        <f t="shared" si="17"/>
        <v>0.4</v>
      </c>
      <c r="C196" s="4">
        <f t="shared" si="14"/>
        <v>55</v>
      </c>
      <c r="D196" s="4">
        <f t="shared" si="15"/>
        <v>0.34282106817208946</v>
      </c>
      <c r="E196" s="4">
        <f t="shared" si="16"/>
        <v>0.8</v>
      </c>
      <c r="F196" s="4">
        <f t="shared" si="9"/>
        <v>2.160267742586345</v>
      </c>
      <c r="G196" s="4">
        <f t="shared" si="10"/>
        <v>0.3703244668377139</v>
      </c>
      <c r="H196" s="4">
        <f t="shared" si="11"/>
        <v>0.5996259265018047</v>
      </c>
      <c r="I196" s="4">
        <f t="shared" si="12"/>
        <v>0.0300496066604814</v>
      </c>
      <c r="J196" s="4">
        <f t="shared" si="13"/>
        <v>0.004515045009240267</v>
      </c>
    </row>
    <row r="197" spans="2:10" ht="15">
      <c r="B197" s="4">
        <f t="shared" si="17"/>
        <v>0.4</v>
      </c>
      <c r="C197" s="4">
        <f t="shared" si="14"/>
        <v>55</v>
      </c>
      <c r="D197" s="4">
        <f t="shared" si="15"/>
        <v>0.3563587867911339</v>
      </c>
      <c r="E197" s="4">
        <f t="shared" si="16"/>
        <v>0.8</v>
      </c>
      <c r="F197" s="4">
        <f t="shared" si="9"/>
        <v>2.1338596404998067</v>
      </c>
      <c r="G197" s="4">
        <f t="shared" si="10"/>
        <v>0.37490750788679744</v>
      </c>
      <c r="H197" s="4">
        <f t="shared" si="11"/>
        <v>0.5918034809276804</v>
      </c>
      <c r="I197" s="4">
        <f t="shared" si="12"/>
        <v>0.03328901118552219</v>
      </c>
      <c r="J197" s="4">
        <f t="shared" si="13"/>
        <v>0.005719684283359456</v>
      </c>
    </row>
    <row r="198" spans="2:10" ht="15">
      <c r="B198" s="4">
        <f t="shared" si="17"/>
        <v>0.4</v>
      </c>
      <c r="C198" s="4">
        <f t="shared" si="14"/>
        <v>55</v>
      </c>
      <c r="D198" s="4">
        <f t="shared" si="15"/>
        <v>0.3665040286804824</v>
      </c>
      <c r="E198" s="4">
        <f t="shared" si="16"/>
        <v>0.8</v>
      </c>
      <c r="F198" s="4">
        <f t="shared" si="9"/>
        <v>2.1147953559560406</v>
      </c>
      <c r="G198" s="4">
        <f t="shared" si="10"/>
        <v>0.3782871934851314</v>
      </c>
      <c r="H198" s="4">
        <f t="shared" si="11"/>
        <v>0.5859634410512662</v>
      </c>
      <c r="I198" s="4">
        <f t="shared" si="12"/>
        <v>0.03574936546360241</v>
      </c>
      <c r="J198" s="4">
        <f t="shared" si="13"/>
        <v>0.006752816602189636</v>
      </c>
    </row>
    <row r="199" spans="2:10" ht="15">
      <c r="B199" s="4">
        <f t="shared" si="17"/>
        <v>0.4</v>
      </c>
      <c r="C199" s="4">
        <f t="shared" si="14"/>
        <v>55</v>
      </c>
      <c r="D199" s="4">
        <f t="shared" si="15"/>
        <v>0.37412848571531</v>
      </c>
      <c r="E199" s="4">
        <f t="shared" si="16"/>
        <v>0.8</v>
      </c>
      <c r="F199" s="4">
        <f t="shared" si="9"/>
        <v>2.1008529132249127</v>
      </c>
      <c r="G199" s="4">
        <f t="shared" si="10"/>
        <v>0.3807977202801697</v>
      </c>
      <c r="H199" s="4">
        <f t="shared" si="11"/>
        <v>0.5815894375188648</v>
      </c>
      <c r="I199" s="4">
        <f t="shared" si="12"/>
        <v>0.03761284220096539</v>
      </c>
      <c r="J199" s="4">
        <f t="shared" si="13"/>
        <v>0.007606103282122987</v>
      </c>
    </row>
    <row r="200" spans="2:10" ht="15">
      <c r="B200" s="4">
        <f t="shared" si="17"/>
        <v>0.4</v>
      </c>
      <c r="C200" s="4">
        <f t="shared" si="14"/>
        <v>55</v>
      </c>
      <c r="D200" s="4">
        <f t="shared" si="15"/>
        <v>0.3798638606260666</v>
      </c>
      <c r="E200" s="4">
        <f t="shared" si="16"/>
        <v>0.8</v>
      </c>
      <c r="F200" s="4">
        <f t="shared" si="9"/>
        <v>2.090573043119378</v>
      </c>
      <c r="G200" s="4">
        <f t="shared" si="10"/>
        <v>0.3826701978354734</v>
      </c>
      <c r="H200" s="4">
        <f t="shared" si="11"/>
        <v>0.5783085284338583</v>
      </c>
      <c r="I200" s="4">
        <f t="shared" si="12"/>
        <v>0.03902127373066833</v>
      </c>
      <c r="J200" s="4">
        <f t="shared" si="13"/>
        <v>0.008292719620526797</v>
      </c>
    </row>
    <row r="201" spans="2:10" ht="15">
      <c r="B201" s="4">
        <f t="shared" si="17"/>
        <v>0.4</v>
      </c>
      <c r="C201" s="4">
        <f t="shared" si="14"/>
        <v>55</v>
      </c>
      <c r="D201" s="4">
        <f t="shared" si="15"/>
        <v>0.3841787057297154</v>
      </c>
      <c r="E201" s="4">
        <f t="shared" si="16"/>
        <v>0.8</v>
      </c>
      <c r="F201" s="4">
        <f t="shared" si="9"/>
        <v>2.0829532028050837</v>
      </c>
      <c r="G201" s="4">
        <f t="shared" si="10"/>
        <v>0.38407007844566615</v>
      </c>
      <c r="H201" s="4">
        <f t="shared" si="11"/>
        <v>0.5758458719767354</v>
      </c>
      <c r="I201" s="4">
        <f t="shared" si="12"/>
        <v>0.04008404957759848</v>
      </c>
      <c r="J201" s="4">
        <f t="shared" si="13"/>
        <v>0.008835097522530833</v>
      </c>
    </row>
    <row r="202" spans="2:10" ht="15">
      <c r="B202" s="4">
        <f t="shared" si="17"/>
        <v>0.4</v>
      </c>
      <c r="C202" s="4">
        <f t="shared" si="14"/>
        <v>55</v>
      </c>
      <c r="D202" s="4">
        <f t="shared" si="15"/>
        <v>0.3874241619117299</v>
      </c>
      <c r="E202" s="4">
        <f t="shared" si="16"/>
        <v>0.8</v>
      </c>
      <c r="F202" s="4">
        <f t="shared" si="9"/>
        <v>2.0772847499660694</v>
      </c>
      <c r="G202" s="4">
        <f t="shared" si="10"/>
        <v>0.38511812114976884</v>
      </c>
      <c r="H202" s="4">
        <f t="shared" si="11"/>
        <v>0.5739968842276291</v>
      </c>
      <c r="I202" s="4">
        <f t="shared" si="12"/>
        <v>0.04088499462260209</v>
      </c>
      <c r="J202" s="4">
        <f t="shared" si="13"/>
        <v>0.00925786032029396</v>
      </c>
    </row>
    <row r="203" spans="2:10" ht="15">
      <c r="B203" s="4">
        <f t="shared" si="17"/>
        <v>0.4</v>
      </c>
      <c r="C203" s="4">
        <f t="shared" si="14"/>
        <v>55</v>
      </c>
      <c r="D203" s="4">
        <f t="shared" si="15"/>
        <v>0.3898644861650193</v>
      </c>
      <c r="E203" s="4">
        <f t="shared" si="16"/>
        <v>0.8</v>
      </c>
      <c r="F203" s="4">
        <f t="shared" si="9"/>
        <v>2.073057442211603</v>
      </c>
      <c r="G203" s="4">
        <f t="shared" si="10"/>
        <v>0.38590344083593503</v>
      </c>
      <c r="H203" s="4">
        <f t="shared" si="11"/>
        <v>0.5726085262420177</v>
      </c>
      <c r="I203" s="4">
        <f t="shared" si="12"/>
        <v>0.04148803292204728</v>
      </c>
      <c r="J203" s="4">
        <f t="shared" si="13"/>
        <v>0.009584196839218538</v>
      </c>
    </row>
    <row r="204" spans="2:10" ht="15">
      <c r="B204" s="4">
        <f t="shared" si="17"/>
        <v>0.4</v>
      </c>
      <c r="C204" s="4">
        <f t="shared" si="14"/>
        <v>55</v>
      </c>
      <c r="D204" s="4">
        <f t="shared" si="15"/>
        <v>0.3916988185128426</v>
      </c>
      <c r="E204" s="4">
        <f t="shared" si="16"/>
        <v>0.8</v>
      </c>
      <c r="F204" s="4">
        <f t="shared" si="9"/>
        <v>2.069899341672298</v>
      </c>
      <c r="G204" s="4">
        <f t="shared" si="10"/>
        <v>0.38649222399079075</v>
      </c>
      <c r="H204" s="4">
        <f t="shared" si="11"/>
        <v>0.5715660453239302</v>
      </c>
      <c r="I204" s="4">
        <f t="shared" si="12"/>
        <v>0.041941730685279066</v>
      </c>
      <c r="J204" s="4">
        <f t="shared" si="13"/>
        <v>0.009834304910534266</v>
      </c>
    </row>
    <row r="205" spans="2:10" ht="15">
      <c r="B205" s="4">
        <f t="shared" si="17"/>
        <v>0.4</v>
      </c>
      <c r="C205" s="4">
        <f t="shared" si="14"/>
        <v>55</v>
      </c>
      <c r="D205" s="4">
        <f t="shared" si="15"/>
        <v>0.39307724056319077</v>
      </c>
      <c r="E205" s="4">
        <f t="shared" si="16"/>
        <v>0.8</v>
      </c>
      <c r="F205" s="4">
        <f t="shared" si="9"/>
        <v>2.067537045495719</v>
      </c>
      <c r="G205" s="4">
        <f t="shared" si="10"/>
        <v>0.38693381661182746</v>
      </c>
      <c r="H205" s="4">
        <f t="shared" si="11"/>
        <v>0.5707833035537639</v>
      </c>
      <c r="I205" s="4">
        <f t="shared" si="12"/>
        <v>0.04228287983440859</v>
      </c>
      <c r="J205" s="4">
        <f t="shared" si="13"/>
        <v>0.010024979491079144</v>
      </c>
    </row>
    <row r="206" spans="2:10" ht="15">
      <c r="B206" s="4">
        <f t="shared" si="17"/>
        <v>0.4</v>
      </c>
      <c r="C206" s="4">
        <f t="shared" si="14"/>
        <v>55</v>
      </c>
      <c r="D206" s="4">
        <f t="shared" si="15"/>
        <v>0.39411281295827916</v>
      </c>
      <c r="E206" s="4">
        <f t="shared" si="16"/>
        <v>0.8</v>
      </c>
      <c r="F206" s="4">
        <f t="shared" si="9"/>
        <v>2.065768409527239</v>
      </c>
      <c r="G206" s="4">
        <f t="shared" si="10"/>
        <v>0.3872650953080863</v>
      </c>
      <c r="H206" s="4">
        <f t="shared" si="11"/>
        <v>0.5701956138552511</v>
      </c>
      <c r="I206" s="4">
        <f t="shared" si="12"/>
        <v>0.042539290836662635</v>
      </c>
      <c r="J206" s="4">
        <f t="shared" si="13"/>
        <v>0.010169774283768938</v>
      </c>
    </row>
    <row r="207" spans="2:10" ht="15">
      <c r="B207" s="4">
        <f t="shared" si="17"/>
        <v>0.4</v>
      </c>
      <c r="C207" s="4">
        <f t="shared" si="14"/>
        <v>55</v>
      </c>
      <c r="D207" s="4">
        <f t="shared" si="15"/>
        <v>0.39489065791979433</v>
      </c>
      <c r="E207" s="4">
        <f t="shared" si="16"/>
        <v>0.8</v>
      </c>
      <c r="F207" s="4">
        <f t="shared" si="9"/>
        <v>2.0644433613568367</v>
      </c>
      <c r="G207" s="4">
        <f t="shared" si="10"/>
        <v>0.3875136586330018</v>
      </c>
      <c r="H207" s="4">
        <f t="shared" si="11"/>
        <v>0.5697543917775576</v>
      </c>
      <c r="I207" s="4">
        <f t="shared" si="12"/>
        <v>0.0427319495894406</v>
      </c>
      <c r="J207" s="4">
        <f t="shared" si="13"/>
        <v>0.010279407932557594</v>
      </c>
    </row>
    <row r="208" spans="2:10" ht="15">
      <c r="B208" s="4">
        <f t="shared" si="17"/>
        <v>0.4</v>
      </c>
      <c r="C208" s="4">
        <f t="shared" si="14"/>
        <v>55</v>
      </c>
      <c r="D208" s="4">
        <f t="shared" si="15"/>
        <v>0.39547482608528267</v>
      </c>
      <c r="E208" s="4">
        <f t="shared" si="16"/>
        <v>0.8</v>
      </c>
      <c r="F208" s="4">
        <f t="shared" si="9"/>
        <v>2.0634501595558565</v>
      </c>
      <c r="G208" s="4">
        <f t="shared" si="10"/>
        <v>0.3877001808331511</v>
      </c>
      <c r="H208" s="4">
        <f t="shared" si="11"/>
        <v>0.5694231474770461</v>
      </c>
      <c r="I208" s="4">
        <f t="shared" si="12"/>
        <v>0.0428766716898028</v>
      </c>
      <c r="J208" s="4">
        <f t="shared" si="13"/>
        <v>0.01036223798380269</v>
      </c>
    </row>
    <row r="209" spans="2:10" ht="15">
      <c r="B209" s="4">
        <f t="shared" si="17"/>
        <v>0.4</v>
      </c>
      <c r="C209" s="4">
        <f t="shared" si="14"/>
        <v>55</v>
      </c>
      <c r="D209" s="4">
        <f t="shared" si="15"/>
        <v>0.3959134880461265</v>
      </c>
      <c r="E209" s="4">
        <f t="shared" si="16"/>
        <v>0.8</v>
      </c>
      <c r="F209" s="4">
        <f t="shared" si="9"/>
        <v>2.0627054267596066</v>
      </c>
      <c r="G209" s="4">
        <f t="shared" si="10"/>
        <v>0.3878401586681016</v>
      </c>
      <c r="H209" s="4">
        <f t="shared" si="11"/>
        <v>0.5691744767778601</v>
      </c>
      <c r="I209" s="4">
        <f t="shared" si="12"/>
        <v>0.04298536455403823</v>
      </c>
      <c r="J209" s="4">
        <f t="shared" si="13"/>
        <v>0.010424715607305127</v>
      </c>
    </row>
    <row r="210" spans="2:10" ht="15">
      <c r="B210" s="4">
        <f t="shared" si="17"/>
        <v>0.4</v>
      </c>
      <c r="C210" s="4">
        <f t="shared" si="14"/>
        <v>55</v>
      </c>
      <c r="D210" s="4">
        <f t="shared" si="15"/>
        <v>0.39624285604255777</v>
      </c>
      <c r="E210" s="4">
        <f t="shared" si="16"/>
        <v>0.8</v>
      </c>
      <c r="F210" s="4">
        <f t="shared" si="9"/>
        <v>2.062146853611136</v>
      </c>
      <c r="G210" s="4">
        <f t="shared" si="10"/>
        <v>0.3879452128247206</v>
      </c>
      <c r="H210" s="4">
        <f t="shared" si="11"/>
        <v>0.5689878006672089</v>
      </c>
      <c r="I210" s="4">
        <f t="shared" si="12"/>
        <v>0.043066986508070504</v>
      </c>
      <c r="J210" s="4">
        <f t="shared" si="13"/>
        <v>0.010471784266394054</v>
      </c>
    </row>
    <row r="211" spans="2:10" ht="15">
      <c r="B211" s="4">
        <f t="shared" si="17"/>
        <v>0.4</v>
      </c>
      <c r="C211" s="4">
        <f t="shared" si="14"/>
        <v>55</v>
      </c>
      <c r="D211" s="4">
        <f t="shared" si="15"/>
        <v>0.39649014327591753</v>
      </c>
      <c r="E211" s="4">
        <f t="shared" si="16"/>
        <v>0.8</v>
      </c>
      <c r="F211" s="4">
        <f t="shared" si="9"/>
        <v>2.0617278223894675</v>
      </c>
      <c r="G211" s="4">
        <f t="shared" si="10"/>
        <v>0.38802405987461003</v>
      </c>
      <c r="H211" s="4">
        <f t="shared" si="11"/>
        <v>0.5688476667231868</v>
      </c>
      <c r="I211" s="4">
        <f t="shared" si="12"/>
        <v>0.043128273402203154</v>
      </c>
      <c r="J211" s="4">
        <f t="shared" si="13"/>
        <v>0.010507211961462707</v>
      </c>
    </row>
    <row r="212" spans="2:10" ht="15">
      <c r="B212" s="4">
        <f t="shared" si="17"/>
        <v>0.4</v>
      </c>
      <c r="C212" s="4">
        <f t="shared" si="14"/>
        <v>55</v>
      </c>
      <c r="D212" s="4">
        <f t="shared" si="15"/>
        <v>0.39667579470409436</v>
      </c>
      <c r="E212" s="4">
        <f t="shared" si="16"/>
        <v>0.8</v>
      </c>
      <c r="F212" s="4">
        <f t="shared" si="9"/>
        <v>2.0614134261070998</v>
      </c>
      <c r="G212" s="4">
        <f t="shared" si="10"/>
        <v>0.3880832393290313</v>
      </c>
      <c r="H212" s="4">
        <f t="shared" si="11"/>
        <v>0.568742472828589</v>
      </c>
      <c r="I212" s="4">
        <f t="shared" si="12"/>
        <v>0.043174287842379644</v>
      </c>
      <c r="J212" s="4">
        <f t="shared" si="13"/>
        <v>0.010533859500099496</v>
      </c>
    </row>
    <row r="213" ht="15">
      <c r="A213" s="1" t="s">
        <v>650</v>
      </c>
    </row>
    <row r="214" ht="15">
      <c r="A214" s="1" t="s">
        <v>651</v>
      </c>
    </row>
    <row r="215" ht="15">
      <c r="A215" s="1" t="s">
        <v>652</v>
      </c>
    </row>
    <row r="216" ht="15">
      <c r="A216" s="1" t="s">
        <v>653</v>
      </c>
    </row>
    <row r="217" ht="15">
      <c r="A217" s="1" t="s">
        <v>654</v>
      </c>
    </row>
    <row r="218" ht="15">
      <c r="A218" s="1" t="s">
        <v>655</v>
      </c>
    </row>
    <row r="219" ht="15">
      <c r="A219" s="1" t="s">
        <v>656</v>
      </c>
    </row>
    <row r="220" ht="15">
      <c r="A220" s="1" t="s">
        <v>657</v>
      </c>
    </row>
    <row r="221" ht="15">
      <c r="A221" s="1" t="s">
        <v>658</v>
      </c>
    </row>
    <row r="222" ht="15">
      <c r="B222" s="1" t="s">
        <v>646</v>
      </c>
    </row>
    <row r="223" ht="15">
      <c r="B223" s="1" t="s">
        <v>192</v>
      </c>
    </row>
    <row r="224" ht="15">
      <c r="A224" s="1" t="s">
        <v>659</v>
      </c>
    </row>
    <row r="225" ht="15">
      <c r="B225" s="1" t="s">
        <v>660</v>
      </c>
    </row>
    <row r="226" ht="15">
      <c r="B226" s="1" t="s">
        <v>661</v>
      </c>
    </row>
    <row r="227" spans="3:10" ht="15">
      <c r="C227" s="3" t="s">
        <v>196</v>
      </c>
      <c r="D227" s="3" t="s">
        <v>197</v>
      </c>
      <c r="E227" s="3" t="s">
        <v>648</v>
      </c>
      <c r="F227" s="3" t="s">
        <v>198</v>
      </c>
      <c r="G227" s="3" t="s">
        <v>466</v>
      </c>
      <c r="H227" s="3" t="s">
        <v>199</v>
      </c>
      <c r="I227" s="3" t="s">
        <v>229</v>
      </c>
      <c r="J227" s="3" t="s">
        <v>230</v>
      </c>
    </row>
    <row r="228" spans="3:10" ht="15">
      <c r="C228" s="12">
        <v>55</v>
      </c>
      <c r="D228" s="12">
        <v>0.6</v>
      </c>
      <c r="E228" s="12">
        <v>0.05</v>
      </c>
      <c r="F228" s="4">
        <f>(-LN(E228/1.350819)/(0.9*D228^-0.3*C228^-0.1))^0.4</f>
        <v>1.855726204728131</v>
      </c>
      <c r="G228" s="4">
        <f>((F228-0.686-0.308544*(C228^0.04/D228^0.12))/(-5.64172+5.29058*(C228^0.04/D228^0.12)))^(1/1.3)</f>
        <v>0.8554213419561949</v>
      </c>
      <c r="H228" s="4">
        <f>G228/F228</f>
        <v>0.460963120408981</v>
      </c>
      <c r="I228" s="4">
        <f>-30+0.24026*G228^-0.2+49.6739*(C228^0.02/D228^0.06)-20.2589*(C228^0.02/D228^0.06)^2</f>
        <v>0.45755961893804553</v>
      </c>
      <c r="J228" s="4">
        <f>1-H228-I228</f>
        <v>0.08147726065297345</v>
      </c>
    </row>
    <row r="229" ht="15">
      <c r="A229" s="1" t="s">
        <v>662</v>
      </c>
    </row>
    <row r="230" ht="15">
      <c r="A230" s="1" t="s">
        <v>663</v>
      </c>
    </row>
    <row r="231" ht="15">
      <c r="A231" s="1" t="s">
        <v>664</v>
      </c>
    </row>
    <row r="232" ht="15">
      <c r="C232" s="1" t="s">
        <v>665</v>
      </c>
    </row>
    <row r="233" spans="2:10" ht="15">
      <c r="B233" s="3" t="s">
        <v>196</v>
      </c>
      <c r="C233" s="3" t="s">
        <v>197</v>
      </c>
      <c r="D233" s="3" t="s">
        <v>466</v>
      </c>
      <c r="E233" s="3" t="s">
        <v>198</v>
      </c>
      <c r="F233" s="3" t="s">
        <v>199</v>
      </c>
      <c r="G233" s="3" t="s">
        <v>229</v>
      </c>
      <c r="H233" s="3" t="s">
        <v>230</v>
      </c>
      <c r="I233" s="3" t="s">
        <v>666</v>
      </c>
      <c r="J233" s="3" t="s">
        <v>667</v>
      </c>
    </row>
    <row r="234" spans="2:10" ht="15">
      <c r="B234" s="12">
        <v>55</v>
      </c>
      <c r="C234" s="12">
        <v>0.4</v>
      </c>
      <c r="D234" s="12">
        <v>0.7</v>
      </c>
      <c r="E234" s="4">
        <f>0.686-5.64172*D234^1.3+0.308544*(B234^0.04/C234^0.12)+5.29058*D234^1.3*(B234^0.04/C234^0.12)</f>
        <v>1.9019456650168722</v>
      </c>
      <c r="F234" s="4">
        <f>D234/E234</f>
        <v>0.36804416281460395</v>
      </c>
      <c r="G234" s="4">
        <f>-30+0.24026*D234^-0.2+49.6739*(B234^0.02/C234^0.06)-20.2589*(B234^0.02/C234^0.06)^2</f>
        <v>0.5736603485816509</v>
      </c>
      <c r="H234" s="4">
        <f>1-F234-G234</f>
        <v>0.058295488603745116</v>
      </c>
      <c r="I234" s="4">
        <f>-1.46+2.5701*E234*C234^-0.02*B234^-0.03</f>
        <v>2.954647653382928</v>
      </c>
      <c r="J234" s="4">
        <f>2*D234/I234</f>
        <v>0.4738297638965743</v>
      </c>
    </row>
    <row r="235" ht="15">
      <c r="D235" s="1" t="s">
        <v>1361</v>
      </c>
    </row>
    <row r="236" spans="2:11" ht="15">
      <c r="B236" s="3" t="s">
        <v>196</v>
      </c>
      <c r="C236" s="3" t="s">
        <v>197</v>
      </c>
      <c r="D236" s="3" t="s">
        <v>648</v>
      </c>
      <c r="E236" s="3" t="s">
        <v>198</v>
      </c>
      <c r="F236" s="3" t="s">
        <v>466</v>
      </c>
      <c r="G236" s="3" t="s">
        <v>199</v>
      </c>
      <c r="H236" s="3" t="s">
        <v>229</v>
      </c>
      <c r="I236" s="3" t="s">
        <v>230</v>
      </c>
      <c r="J236" s="3" t="s">
        <v>666</v>
      </c>
      <c r="K236" s="3" t="s">
        <v>667</v>
      </c>
    </row>
    <row r="237" spans="2:11" ht="15">
      <c r="B237" s="12">
        <v>55</v>
      </c>
      <c r="C237" s="12">
        <v>0.4</v>
      </c>
      <c r="D237" s="12">
        <v>0.05</v>
      </c>
      <c r="E237" s="4">
        <f>(-LN(D237/1.350819)/(0.9*C237^-0.3*B237^-0.1))^0.4</f>
        <v>1.7675957528694568</v>
      </c>
      <c r="F237" s="4">
        <f>((E237-0.686-0.308544*(B237^0.04/C237^0.12))/(-5.64172+5.29058*(B237^0.04/C237^0.12)))^(1/1.3)</f>
        <v>0.6090418108396721</v>
      </c>
      <c r="G237" s="4">
        <f>F237/E237</f>
        <v>0.3445594445737798</v>
      </c>
      <c r="H237" s="4">
        <f>-30+0.24026*F237^-0.2+49.6739*(B237^0.02/C237^0.06)-20.2589*(B237^0.02/C237^0.06)^2</f>
        <v>0.580944344047996</v>
      </c>
      <c r="I237" s="4">
        <f>1-G237-H237</f>
        <v>0.07449621137822415</v>
      </c>
      <c r="J237" s="4">
        <f>-1.46+2.5701*E237*C237^-0.02*B237^-0.03</f>
        <v>2.6428051358478495</v>
      </c>
      <c r="K237" s="4">
        <f>2*F237/J237</f>
        <v>0.46090557535130783</v>
      </c>
    </row>
    <row r="238" ht="15">
      <c r="A238" s="1" t="s">
        <v>668</v>
      </c>
    </row>
    <row r="239" ht="15">
      <c r="A239" s="1" t="s">
        <v>669</v>
      </c>
    </row>
    <row r="240" ht="15">
      <c r="A240" s="1" t="s">
        <v>670</v>
      </c>
    </row>
    <row r="241" ht="15">
      <c r="C241" s="8" t="s">
        <v>671</v>
      </c>
    </row>
    <row r="242" ht="15">
      <c r="B242" s="1" t="s">
        <v>672</v>
      </c>
    </row>
    <row r="243" ht="15">
      <c r="A243" s="1" t="s">
        <v>673</v>
      </c>
    </row>
    <row r="244" ht="15">
      <c r="A244" s="1" t="s">
        <v>674</v>
      </c>
    </row>
    <row r="245" spans="1:4" ht="15">
      <c r="A245" s="1" t="s">
        <v>675</v>
      </c>
      <c r="D245" s="1" t="s">
        <v>676</v>
      </c>
    </row>
    <row r="246" ht="15">
      <c r="A246" s="1" t="s">
        <v>677</v>
      </c>
    </row>
    <row r="247" ht="15">
      <c r="A247" s="1" t="s">
        <v>678</v>
      </c>
    </row>
    <row r="248" ht="15">
      <c r="A248" s="1" t="s">
        <v>679</v>
      </c>
    </row>
    <row r="249" ht="15">
      <c r="A249" s="1" t="s">
        <v>680</v>
      </c>
    </row>
    <row r="250" ht="15">
      <c r="A250" s="1" t="s">
        <v>681</v>
      </c>
    </row>
    <row r="251" ht="15">
      <c r="A251" s="1" t="s">
        <v>682</v>
      </c>
    </row>
    <row r="252" spans="1:2" ht="15">
      <c r="A252" s="1" t="s">
        <v>683</v>
      </c>
      <c r="B252" s="1" t="s">
        <v>684</v>
      </c>
    </row>
    <row r="253" spans="1:2" ht="15">
      <c r="A253" s="1" t="s">
        <v>683</v>
      </c>
      <c r="B253" s="1" t="s">
        <v>685</v>
      </c>
    </row>
    <row r="254" spans="1:2" ht="15">
      <c r="A254" s="1" t="s">
        <v>686</v>
      </c>
      <c r="B254" s="1" t="s">
        <v>687</v>
      </c>
    </row>
    <row r="255" ht="15">
      <c r="B255" s="1" t="s">
        <v>688</v>
      </c>
    </row>
    <row r="256" ht="15">
      <c r="A256" s="1" t="s">
        <v>689</v>
      </c>
    </row>
    <row r="257" spans="1:2" ht="15">
      <c r="A257" s="1" t="s">
        <v>690</v>
      </c>
      <c r="B257" s="1" t="s">
        <v>691</v>
      </c>
    </row>
    <row r="258" ht="15">
      <c r="A258" s="1" t="s">
        <v>692</v>
      </c>
    </row>
    <row r="259" ht="15">
      <c r="A259" s="1" t="s">
        <v>693</v>
      </c>
    </row>
    <row r="260" ht="15">
      <c r="A260" s="1" t="s">
        <v>694</v>
      </c>
    </row>
    <row r="261" ht="15">
      <c r="A261" s="1" t="s">
        <v>695</v>
      </c>
    </row>
    <row r="262" ht="15">
      <c r="B262" s="1" t="s">
        <v>696</v>
      </c>
    </row>
    <row r="263" ht="15">
      <c r="A263" s="1" t="s">
        <v>697</v>
      </c>
    </row>
    <row r="264" ht="15">
      <c r="A264" s="1" t="s">
        <v>698</v>
      </c>
    </row>
    <row r="265" ht="15">
      <c r="A265" s="1" t="s">
        <v>699</v>
      </c>
    </row>
    <row r="266" ht="15">
      <c r="A266" s="1" t="s">
        <v>700</v>
      </c>
    </row>
    <row r="267" ht="15">
      <c r="B267" s="1" t="s">
        <v>701</v>
      </c>
    </row>
    <row r="268" ht="15">
      <c r="A268" s="1" t="s">
        <v>702</v>
      </c>
    </row>
    <row r="269" ht="15">
      <c r="A269" s="1" t="s">
        <v>703</v>
      </c>
    </row>
    <row r="270" ht="15">
      <c r="A270" s="1" t="s">
        <v>775</v>
      </c>
    </row>
    <row r="271" ht="15">
      <c r="A271" s="1" t="s">
        <v>704</v>
      </c>
    </row>
    <row r="272" ht="15">
      <c r="A272" s="1" t="s">
        <v>705</v>
      </c>
    </row>
    <row r="273" ht="15">
      <c r="A273" s="1" t="s">
        <v>706</v>
      </c>
    </row>
    <row r="274" ht="15">
      <c r="C274" s="1" t="s">
        <v>707</v>
      </c>
    </row>
    <row r="275" ht="15">
      <c r="B275" s="1" t="s">
        <v>708</v>
      </c>
    </row>
    <row r="276" ht="15">
      <c r="B276" s="1" t="s">
        <v>709</v>
      </c>
    </row>
    <row r="277" ht="15">
      <c r="B277" s="1" t="s">
        <v>710</v>
      </c>
    </row>
    <row r="278" spans="1:2" ht="15">
      <c r="A278" s="1" t="s">
        <v>711</v>
      </c>
      <c r="B278" s="1" t="s">
        <v>712</v>
      </c>
    </row>
    <row r="279" ht="15">
      <c r="C279" s="1" t="s">
        <v>672</v>
      </c>
    </row>
    <row r="280" ht="15">
      <c r="A280" s="1" t="s">
        <v>713</v>
      </c>
    </row>
    <row r="281" ht="15">
      <c r="A281" s="1" t="s">
        <v>714</v>
      </c>
    </row>
    <row r="282" ht="15">
      <c r="A282" s="1" t="s">
        <v>715</v>
      </c>
    </row>
    <row r="283" ht="15">
      <c r="A283" s="1" t="s">
        <v>716</v>
      </c>
    </row>
    <row r="284" ht="15">
      <c r="A284" s="1" t="s">
        <v>717</v>
      </c>
    </row>
    <row r="285" ht="15">
      <c r="A285" s="1" t="s">
        <v>718</v>
      </c>
    </row>
    <row r="286" ht="15">
      <c r="A286" s="1" t="s">
        <v>719</v>
      </c>
    </row>
    <row r="287" ht="15">
      <c r="B287" s="1" t="s">
        <v>720</v>
      </c>
    </row>
    <row r="288" ht="15">
      <c r="A288" s="1" t="s">
        <v>721</v>
      </c>
    </row>
    <row r="289" ht="15">
      <c r="B289" s="1" t="s">
        <v>709</v>
      </c>
    </row>
    <row r="290" ht="15">
      <c r="B290" s="1" t="s">
        <v>710</v>
      </c>
    </row>
    <row r="291" spans="1:2" ht="15">
      <c r="A291" s="1" t="s">
        <v>711</v>
      </c>
      <c r="B291" s="1" t="s">
        <v>712</v>
      </c>
    </row>
    <row r="292" ht="15">
      <c r="C292" s="1" t="s">
        <v>722</v>
      </c>
    </row>
    <row r="293" ht="15">
      <c r="A293" s="1" t="s">
        <v>685</v>
      </c>
    </row>
    <row r="294" ht="15">
      <c r="A294" s="1" t="s">
        <v>702</v>
      </c>
    </row>
    <row r="295" ht="15">
      <c r="A295" s="1" t="s">
        <v>723</v>
      </c>
    </row>
    <row r="296" ht="15">
      <c r="B296" s="1" t="s">
        <v>724</v>
      </c>
    </row>
    <row r="297" ht="15">
      <c r="A297" s="1" t="s">
        <v>708</v>
      </c>
    </row>
    <row r="298" ht="15">
      <c r="A298" s="1" t="s">
        <v>725</v>
      </c>
    </row>
    <row r="299" ht="15">
      <c r="A299" s="1" t="s">
        <v>726</v>
      </c>
    </row>
    <row r="300" ht="15">
      <c r="A300" s="1" t="s">
        <v>727</v>
      </c>
    </row>
    <row r="301" ht="15">
      <c r="A301" s="1" t="s">
        <v>728</v>
      </c>
    </row>
    <row r="302" ht="15">
      <c r="A302" s="1" t="s">
        <v>729</v>
      </c>
    </row>
    <row r="303" ht="15">
      <c r="A303" s="1" t="s">
        <v>730</v>
      </c>
    </row>
    <row r="304" ht="15">
      <c r="A304" s="1" t="s">
        <v>731</v>
      </c>
    </row>
    <row r="305" ht="15">
      <c r="A305" s="1" t="s">
        <v>732</v>
      </c>
    </row>
    <row r="306" ht="15">
      <c r="A306" s="1" t="s">
        <v>733</v>
      </c>
    </row>
    <row r="307" ht="15">
      <c r="A307" s="1" t="s">
        <v>734</v>
      </c>
    </row>
    <row r="308" ht="15">
      <c r="B308" s="1" t="s">
        <v>735</v>
      </c>
    </row>
    <row r="309" ht="15">
      <c r="B309" s="1" t="s">
        <v>736</v>
      </c>
    </row>
    <row r="310" ht="15">
      <c r="A310" s="1" t="s">
        <v>737</v>
      </c>
    </row>
    <row r="311" ht="15">
      <c r="A311" s="1" t="s">
        <v>738</v>
      </c>
    </row>
    <row r="312" ht="15">
      <c r="A312" s="1" t="s">
        <v>739</v>
      </c>
    </row>
    <row r="313" ht="15">
      <c r="A313" s="1" t="s">
        <v>740</v>
      </c>
    </row>
    <row r="314" spans="1:12" ht="15">
      <c r="A314" s="3" t="s">
        <v>196</v>
      </c>
      <c r="B314" s="3" t="s">
        <v>197</v>
      </c>
      <c r="C314" s="3" t="s">
        <v>466</v>
      </c>
      <c r="D314" s="3" t="s">
        <v>198</v>
      </c>
      <c r="E314" s="3" t="s">
        <v>199</v>
      </c>
      <c r="F314" s="3" t="s">
        <v>229</v>
      </c>
      <c r="G314" s="3" t="s">
        <v>230</v>
      </c>
      <c r="H314" s="3" t="s">
        <v>666</v>
      </c>
      <c r="I314" s="3" t="s">
        <v>667</v>
      </c>
      <c r="J314" s="3" t="s">
        <v>741</v>
      </c>
      <c r="K314" s="3" t="s">
        <v>742</v>
      </c>
      <c r="L314" s="3" t="s">
        <v>743</v>
      </c>
    </row>
    <row r="315" spans="1:12" ht="15">
      <c r="A315" s="12">
        <v>55</v>
      </c>
      <c r="B315" s="12">
        <v>0.4</v>
      </c>
      <c r="C315" s="12">
        <v>0.6</v>
      </c>
      <c r="D315" s="4">
        <f>0.686-5.64172*C315^1.3+0.308544*(A315^0.04/B315^0.12)+5.29058*C315^1.3*(A315^0.04/B315^0.12)</f>
        <v>1.7545529789927756</v>
      </c>
      <c r="E315" s="4">
        <f>C315/D315</f>
        <v>0.3419674453742844</v>
      </c>
      <c r="F315" s="4">
        <f>-30+0.24026*C315^-0.2+49.6739*(A315^0.02/B315^0.06)-20.2589*(A315^0.02/B315^0.06)^2</f>
        <v>0.5817391918617147</v>
      </c>
      <c r="G315" s="4">
        <f>1-E315-F315</f>
        <v>0.07629336276400078</v>
      </c>
      <c r="H315" s="4">
        <f>-1.46+2.5701*D315*B315^-0.02*A315^-0.03</f>
        <v>2.6125312683303017</v>
      </c>
      <c r="I315" s="4">
        <f>2*C315/H315</f>
        <v>0.4593246460039246</v>
      </c>
      <c r="J315" s="4">
        <f>0.8256-0.0961329*(2*C315)^0.6-2.24006*A315^-0.2*B315^1.6+0.429*(2*C315)^0.6*A315^-0.2*B315^1.6</f>
        <v>0.5359233277622083</v>
      </c>
      <c r="K315" s="4">
        <f>I315-J315</f>
        <v>-0.07659868175828372</v>
      </c>
      <c r="L315" s="4">
        <f>0.901548*EXP(-0.66*D315^1.6*B315^-0.18*A315^-0.06)</f>
        <v>0.2002416187286767</v>
      </c>
    </row>
    <row r="316" ht="15">
      <c r="A316" s="1" t="s">
        <v>744</v>
      </c>
    </row>
    <row r="317" ht="15">
      <c r="A317" s="1" t="s">
        <v>745</v>
      </c>
    </row>
    <row r="318" ht="15">
      <c r="A318" s="1" t="s">
        <v>746</v>
      </c>
    </row>
    <row r="319" ht="15">
      <c r="A319" s="1" t="s">
        <v>747</v>
      </c>
    </row>
    <row r="320" ht="15">
      <c r="A320" s="1" t="s">
        <v>748</v>
      </c>
    </row>
    <row r="321" ht="15">
      <c r="B321" s="1" t="s">
        <v>749</v>
      </c>
    </row>
    <row r="322" ht="15">
      <c r="B322" s="1" t="s">
        <v>750</v>
      </c>
    </row>
    <row r="323" spans="1:12" ht="15">
      <c r="A323" s="3" t="s">
        <v>196</v>
      </c>
      <c r="B323" s="3" t="s">
        <v>197</v>
      </c>
      <c r="C323" s="3" t="s">
        <v>466</v>
      </c>
      <c r="D323" s="3" t="s">
        <v>198</v>
      </c>
      <c r="E323" s="3" t="s">
        <v>199</v>
      </c>
      <c r="F323" s="3" t="s">
        <v>230</v>
      </c>
      <c r="G323" s="3" t="s">
        <v>229</v>
      </c>
      <c r="H323" s="3" t="s">
        <v>666</v>
      </c>
      <c r="I323" s="3" t="s">
        <v>667</v>
      </c>
      <c r="J323" s="3" t="s">
        <v>742</v>
      </c>
      <c r="K323" s="3" t="s">
        <v>741</v>
      </c>
      <c r="L323" s="3" t="s">
        <v>743</v>
      </c>
    </row>
    <row r="324" spans="1:12" ht="15">
      <c r="A324" s="12">
        <v>55</v>
      </c>
      <c r="B324" s="12">
        <v>0.4</v>
      </c>
      <c r="C324" s="12">
        <v>0.6</v>
      </c>
      <c r="D324" s="4">
        <f>0.686-5.64172*C324^1.3+0.308544*(A324^0.04/B324^0.12)+5.29058*C324^1.3*(A324^0.04/B324^0.12)</f>
        <v>1.7545529789927756</v>
      </c>
      <c r="E324" s="4">
        <f>C324/D324</f>
        <v>0.3419674453742844</v>
      </c>
      <c r="F324" s="4">
        <f>1.701944*EXP(-1.16*D324^1.1*B324^-0.3*A324^0.028)</f>
        <v>0.07143872307843967</v>
      </c>
      <c r="G324" s="4">
        <f>1-E324-F324</f>
        <v>0.5865938315472758</v>
      </c>
      <c r="H324" s="4">
        <f>-1.46+2.5701*D324*B324^-0.02*A324^-0.03</f>
        <v>2.6125312683303017</v>
      </c>
      <c r="I324" s="4">
        <f>2*C324/H324</f>
        <v>0.4593246460039246</v>
      </c>
      <c r="J324" s="4">
        <f>0.0000000000001701912*EXP(30*F324^0.1*B324^-0.04*A324^0.012)</f>
        <v>0.013266853123475421</v>
      </c>
      <c r="K324" s="4">
        <f>1-I324-J324</f>
        <v>0.5274085008725999</v>
      </c>
      <c r="L324" s="4">
        <f>0.901548*EXP(-0.66*D324^1.6*B324^-0.18*A324^-0.06)</f>
        <v>0.2002416187286767</v>
      </c>
    </row>
    <row r="325" ht="15">
      <c r="A325" s="1" t="s">
        <v>751</v>
      </c>
    </row>
    <row r="326" spans="1:4" ht="15">
      <c r="A326" s="3" t="s">
        <v>196</v>
      </c>
      <c r="B326" s="12">
        <v>55</v>
      </c>
      <c r="D326" s="1" t="s">
        <v>752</v>
      </c>
    </row>
    <row r="327" spans="1:4" ht="15">
      <c r="A327" s="3" t="s">
        <v>197</v>
      </c>
      <c r="B327" s="12">
        <v>0.4</v>
      </c>
      <c r="D327" s="1" t="s">
        <v>753</v>
      </c>
    </row>
    <row r="328" spans="1:4" ht="15">
      <c r="A328" s="3" t="s">
        <v>466</v>
      </c>
      <c r="B328" s="12">
        <v>0.6</v>
      </c>
      <c r="D328" s="1" t="s">
        <v>754</v>
      </c>
    </row>
    <row r="329" spans="1:3" ht="15">
      <c r="A329" s="3" t="s">
        <v>198</v>
      </c>
      <c r="B329" s="4">
        <f>1.036+0.00000520908*(B326/B327)^1.6+B328^1.25*(0.278388+0.187563*(B326/B327)^0.4-0.0429407*B326^0.7*B327)</f>
        <v>1.7566599148654873</v>
      </c>
      <c r="C329" s="1" t="s">
        <v>755</v>
      </c>
    </row>
    <row r="330" spans="1:4" ht="15">
      <c r="A330" s="3" t="s">
        <v>199</v>
      </c>
      <c r="B330" s="4">
        <f>B328/B329</f>
        <v>0.34155729001532076</v>
      </c>
      <c r="D330" s="1" t="s">
        <v>756</v>
      </c>
    </row>
    <row r="331" spans="1:4" ht="15">
      <c r="A331" s="3" t="s">
        <v>230</v>
      </c>
      <c r="B331" s="4">
        <f>1.701944*EXP(-1.16*B329^1.1*B327^-0.3*B326^0.028)</f>
        <v>0.07114012889254315</v>
      </c>
      <c r="D331" s="1" t="s">
        <v>757</v>
      </c>
    </row>
    <row r="332" spans="1:4" ht="15">
      <c r="A332" s="3" t="s">
        <v>229</v>
      </c>
      <c r="B332" s="4">
        <f>1-B330-B331</f>
        <v>0.5873025810921361</v>
      </c>
      <c r="D332" s="1" t="s">
        <v>758</v>
      </c>
    </row>
    <row r="333" spans="1:3" ht="15">
      <c r="A333" s="3" t="s">
        <v>666</v>
      </c>
      <c r="B333" s="4">
        <f>-5.202+4.47255*B329^0.7+2.39178*B327^-0.24*B326^-0.23*B328^-0.18-0.165608*B329^3.9*B327^-1.4*B326^-1.3*B328^-1.8</f>
        <v>2.6590550639656243</v>
      </c>
      <c r="C333" s="1" t="s">
        <v>759</v>
      </c>
    </row>
    <row r="334" spans="1:4" ht="15">
      <c r="A334" s="3" t="s">
        <v>667</v>
      </c>
      <c r="B334" s="4">
        <f>2*B328/B333</f>
        <v>0.4512881347445136</v>
      </c>
      <c r="D334" s="1" t="s">
        <v>760</v>
      </c>
    </row>
    <row r="335" spans="1:4" ht="15">
      <c r="A335" s="3" t="s">
        <v>742</v>
      </c>
      <c r="B335" s="4">
        <f>0.0000000000001701912*EXP(30*B331^0.1*B327^-0.04*B326^0.012)</f>
        <v>0.013128250365262174</v>
      </c>
      <c r="D335" s="1" t="s">
        <v>761</v>
      </c>
    </row>
    <row r="336" spans="1:3" ht="15">
      <c r="A336" s="3" t="s">
        <v>741</v>
      </c>
      <c r="B336" s="4">
        <f>1-B334-B335</f>
        <v>0.5355836148902241</v>
      </c>
      <c r="C336" s="1" t="s">
        <v>762</v>
      </c>
    </row>
    <row r="337" spans="1:4" ht="15">
      <c r="A337" s="3" t="s">
        <v>763</v>
      </c>
      <c r="B337" s="4">
        <f>2*B330-B334</f>
        <v>0.2318264452861279</v>
      </c>
      <c r="D337" s="1" t="s">
        <v>764</v>
      </c>
    </row>
    <row r="338" spans="1:3" ht="15">
      <c r="A338" s="3" t="s">
        <v>765</v>
      </c>
      <c r="B338" s="4">
        <f>2*B331-B335</f>
        <v>0.12915200741982413</v>
      </c>
      <c r="C338" s="1" t="s">
        <v>766</v>
      </c>
    </row>
    <row r="339" spans="1:2" ht="15">
      <c r="A339" s="3" t="s">
        <v>767</v>
      </c>
      <c r="B339" s="4">
        <f>2*B332-B336</f>
        <v>0.639021547294048</v>
      </c>
    </row>
    <row r="340" spans="1:4" ht="15">
      <c r="A340" s="3" t="s">
        <v>743</v>
      </c>
      <c r="B340" s="4">
        <f>0.901548*EXP(-0.66*B329^1.6*B327^-0.18*B326^-0.06)</f>
        <v>0.19966338222266014</v>
      </c>
      <c r="D340" s="1" t="s">
        <v>768</v>
      </c>
    </row>
    <row r="341" spans="1:4" ht="15">
      <c r="A341" s="3" t="s">
        <v>769</v>
      </c>
      <c r="B341" s="4">
        <f>1.350849*EXP(-0.9*B329^2.5*B327^-0.3*B326^-0.1)*B335^0.00001</f>
        <v>0.0526018868474307</v>
      </c>
      <c r="D341" s="1" t="s">
        <v>770</v>
      </c>
    </row>
    <row r="342" ht="15">
      <c r="F342" s="1" t="s">
        <v>771</v>
      </c>
    </row>
    <row r="343" spans="1:12" ht="15">
      <c r="A343" s="3" t="s">
        <v>647</v>
      </c>
      <c r="B343" s="12">
        <v>0.4</v>
      </c>
      <c r="C343" s="4">
        <f aca="true" t="shared" si="18" ref="C343:L344">B343</f>
        <v>0.4</v>
      </c>
      <c r="D343" s="4">
        <f t="shared" si="18"/>
        <v>0.4</v>
      </c>
      <c r="E343" s="4">
        <f t="shared" si="18"/>
        <v>0.4</v>
      </c>
      <c r="F343" s="4">
        <f t="shared" si="18"/>
        <v>0.4</v>
      </c>
      <c r="G343" s="4">
        <f t="shared" si="18"/>
        <v>0.4</v>
      </c>
      <c r="H343" s="4">
        <f t="shared" si="18"/>
        <v>0.4</v>
      </c>
      <c r="I343" s="4">
        <f t="shared" si="18"/>
        <v>0.4</v>
      </c>
      <c r="J343" s="4">
        <f t="shared" si="18"/>
        <v>0.4</v>
      </c>
      <c r="K343" s="4">
        <f t="shared" si="18"/>
        <v>0.4</v>
      </c>
      <c r="L343" s="4">
        <f t="shared" si="18"/>
        <v>0.4</v>
      </c>
    </row>
    <row r="344" spans="1:12" ht="15">
      <c r="A344" s="3" t="s">
        <v>196</v>
      </c>
      <c r="B344" s="12">
        <v>55</v>
      </c>
      <c r="C344" s="4">
        <f t="shared" si="18"/>
        <v>55</v>
      </c>
      <c r="D344" s="4">
        <f t="shared" si="18"/>
        <v>55</v>
      </c>
      <c r="E344" s="4">
        <f t="shared" si="18"/>
        <v>55</v>
      </c>
      <c r="F344" s="4">
        <f t="shared" si="18"/>
        <v>55</v>
      </c>
      <c r="G344" s="4">
        <f t="shared" si="18"/>
        <v>55</v>
      </c>
      <c r="H344" s="4">
        <f t="shared" si="18"/>
        <v>55</v>
      </c>
      <c r="I344" s="4">
        <f t="shared" si="18"/>
        <v>55</v>
      </c>
      <c r="J344" s="4">
        <f t="shared" si="18"/>
        <v>55</v>
      </c>
      <c r="K344" s="4">
        <f t="shared" si="18"/>
        <v>55</v>
      </c>
      <c r="L344" s="4">
        <f t="shared" si="18"/>
        <v>55</v>
      </c>
    </row>
    <row r="345" spans="1:12" ht="15">
      <c r="A345" s="3" t="s">
        <v>197</v>
      </c>
      <c r="B345" s="12">
        <v>0.6</v>
      </c>
      <c r="C345" s="4">
        <f aca="true" t="shared" si="19" ref="C345:L345">(B349+C343*B348)*2</f>
        <v>0.5165255643152633</v>
      </c>
      <c r="D345" s="4">
        <f t="shared" si="19"/>
        <v>0.45184361064135936</v>
      </c>
      <c r="E345" s="4">
        <f t="shared" si="19"/>
        <v>0.4071613116553818</v>
      </c>
      <c r="F345" s="4">
        <f t="shared" si="19"/>
        <v>0.378968368044643</v>
      </c>
      <c r="G345" s="4">
        <f t="shared" si="19"/>
        <v>0.36225292961491107</v>
      </c>
      <c r="H345" s="4">
        <f t="shared" si="19"/>
        <v>0.3527163573323851</v>
      </c>
      <c r="I345" s="4">
        <f t="shared" si="19"/>
        <v>0.3473953375642371</v>
      </c>
      <c r="J345" s="4">
        <f t="shared" si="19"/>
        <v>0.34446320529078744</v>
      </c>
      <c r="K345" s="4">
        <f t="shared" si="19"/>
        <v>0.3428585185531632</v>
      </c>
      <c r="L345" s="4">
        <f t="shared" si="19"/>
        <v>0.3419836018227882</v>
      </c>
    </row>
    <row r="346" spans="1:12" ht="15">
      <c r="A346" s="3" t="s">
        <v>466</v>
      </c>
      <c r="B346" s="12">
        <v>1</v>
      </c>
      <c r="C346" s="4">
        <f aca="true" t="shared" si="20" ref="C346:L346">B346</f>
        <v>1</v>
      </c>
      <c r="D346" s="4">
        <f t="shared" si="20"/>
        <v>1</v>
      </c>
      <c r="E346" s="4">
        <f t="shared" si="20"/>
        <v>1</v>
      </c>
      <c r="F346" s="4">
        <f t="shared" si="20"/>
        <v>1</v>
      </c>
      <c r="G346" s="4">
        <f t="shared" si="20"/>
        <v>1</v>
      </c>
      <c r="H346" s="4">
        <f t="shared" si="20"/>
        <v>1</v>
      </c>
      <c r="I346" s="4">
        <f t="shared" si="20"/>
        <v>1</v>
      </c>
      <c r="J346" s="4">
        <f t="shared" si="20"/>
        <v>1</v>
      </c>
      <c r="K346" s="4">
        <f t="shared" si="20"/>
        <v>1</v>
      </c>
      <c r="L346" s="4">
        <f t="shared" si="20"/>
        <v>1</v>
      </c>
    </row>
    <row r="347" spans="1:12" ht="15">
      <c r="A347" s="3" t="s">
        <v>198</v>
      </c>
      <c r="B347" s="4">
        <f aca="true" t="shared" si="21" ref="B347:L347">1.036+0.00000520908*(B344/B345)^1.6+B346^1.25*(0.278388+0.187563*(B344/B345)^0.4-0.0429407*B344^0.7*B345)</f>
        <v>2.038665512692765</v>
      </c>
      <c r="C347" s="4">
        <f t="shared" si="21"/>
        <v>2.1704414911060277</v>
      </c>
      <c r="D347" s="4">
        <f t="shared" si="21"/>
        <v>2.285242831779635</v>
      </c>
      <c r="E347" s="4">
        <f t="shared" si="21"/>
        <v>2.3734568283705917</v>
      </c>
      <c r="F347" s="4">
        <f t="shared" si="21"/>
        <v>2.433957371597787</v>
      </c>
      <c r="G347" s="4">
        <f t="shared" si="21"/>
        <v>2.471952685450649</v>
      </c>
      <c r="H347" s="4">
        <f t="shared" si="21"/>
        <v>2.4944285185631663</v>
      </c>
      <c r="I347" s="4">
        <f t="shared" si="21"/>
        <v>2.5072402388054917</v>
      </c>
      <c r="J347" s="4">
        <f t="shared" si="21"/>
        <v>2.5143866443496474</v>
      </c>
      <c r="K347" s="4">
        <f t="shared" si="21"/>
        <v>2.5183243620463824</v>
      </c>
      <c r="L347" s="4">
        <f t="shared" si="21"/>
        <v>2.5204793564121024</v>
      </c>
    </row>
    <row r="348" spans="1:12" ht="15">
      <c r="A348" s="3" t="s">
        <v>199</v>
      </c>
      <c r="B348" s="4">
        <f aca="true" t="shared" si="22" ref="B348:L348">B346/B347</f>
        <v>0.4905169552209441</v>
      </c>
      <c r="C348" s="4">
        <f t="shared" si="22"/>
        <v>0.4607357554201627</v>
      </c>
      <c r="D348" s="4">
        <f t="shared" si="22"/>
        <v>0.4375902578463616</v>
      </c>
      <c r="E348" s="4">
        <f t="shared" si="22"/>
        <v>0.42132639112990006</v>
      </c>
      <c r="F348" s="4">
        <f t="shared" si="22"/>
        <v>0.41085353904269223</v>
      </c>
      <c r="G348" s="4">
        <f t="shared" si="22"/>
        <v>0.40453848728002456</v>
      </c>
      <c r="H348" s="4">
        <f t="shared" si="22"/>
        <v>0.40089342811716133</v>
      </c>
      <c r="I348" s="4">
        <f t="shared" si="22"/>
        <v>0.3988449070506397</v>
      </c>
      <c r="J348" s="4">
        <f t="shared" si="22"/>
        <v>0.39771130754580214</v>
      </c>
      <c r="K348" s="4">
        <f t="shared" si="22"/>
        <v>0.3970894357656943</v>
      </c>
      <c r="L348" s="4">
        <f t="shared" si="22"/>
        <v>0.3967499267375465</v>
      </c>
    </row>
    <row r="349" spans="1:12" ht="15">
      <c r="A349" s="3" t="s">
        <v>230</v>
      </c>
      <c r="B349" s="4">
        <f aca="true" t="shared" si="23" ref="B349:L349">1.701944*EXP(-1.16*B347^1.1*B345^-0.3*B344^0.028)</f>
        <v>0.062056000069254005</v>
      </c>
      <c r="C349" s="4">
        <f t="shared" si="23"/>
        <v>0.0416275031526146</v>
      </c>
      <c r="D349" s="4">
        <f t="shared" si="23"/>
        <v>0.028544552689146244</v>
      </c>
      <c r="E349" s="4">
        <f t="shared" si="23"/>
        <v>0.020953627570361483</v>
      </c>
      <c r="F349" s="4">
        <f t="shared" si="23"/>
        <v>0.016785049190378626</v>
      </c>
      <c r="G349" s="4">
        <f t="shared" si="23"/>
        <v>0.014542783754182716</v>
      </c>
      <c r="H349" s="4">
        <f t="shared" si="23"/>
        <v>0.013340297535254004</v>
      </c>
      <c r="I349" s="4">
        <f t="shared" si="23"/>
        <v>0.012693639825137824</v>
      </c>
      <c r="J349" s="4">
        <f t="shared" si="23"/>
        <v>0.012344736258260724</v>
      </c>
      <c r="K349" s="4">
        <f t="shared" si="23"/>
        <v>0.012156026605116398</v>
      </c>
      <c r="L349" s="4">
        <f t="shared" si="23"/>
        <v>0.012053803841539075</v>
      </c>
    </row>
    <row r="350" spans="1:12" ht="15">
      <c r="A350" s="3" t="s">
        <v>229</v>
      </c>
      <c r="B350" s="4">
        <f aca="true" t="shared" si="24" ref="B350:L350">1-B348-B349</f>
        <v>0.44742704470980194</v>
      </c>
      <c r="C350" s="4">
        <f t="shared" si="24"/>
        <v>0.49763674142722264</v>
      </c>
      <c r="D350" s="4">
        <f t="shared" si="24"/>
        <v>0.5338651894644922</v>
      </c>
      <c r="E350" s="4">
        <f t="shared" si="24"/>
        <v>0.5577199812997384</v>
      </c>
      <c r="F350" s="4">
        <f t="shared" si="24"/>
        <v>0.5723614117669292</v>
      </c>
      <c r="G350" s="4">
        <f t="shared" si="24"/>
        <v>0.5809187289657927</v>
      </c>
      <c r="H350" s="4">
        <f t="shared" si="24"/>
        <v>0.5857662743475847</v>
      </c>
      <c r="I350" s="4">
        <f t="shared" si="24"/>
        <v>0.5884614531242225</v>
      </c>
      <c r="J350" s="4">
        <f t="shared" si="24"/>
        <v>0.5899439561959372</v>
      </c>
      <c r="K350" s="4">
        <f t="shared" si="24"/>
        <v>0.5907545376291894</v>
      </c>
      <c r="L350" s="4">
        <f t="shared" si="24"/>
        <v>0.5911962694209144</v>
      </c>
    </row>
    <row r="351" spans="1:12" ht="15">
      <c r="A351" s="3" t="s">
        <v>666</v>
      </c>
      <c r="B351" s="4">
        <f aca="true" t="shared" si="25" ref="B351:L351">-5.202+4.47255*B347^0.7+2.39178*B345^-0.24*B344^-0.23*B346^-0.18-0.165608*B347^3.9*B345^-1.4*B344^-1.3*B346^-1.8</f>
        <v>3.2076371468513516</v>
      </c>
      <c r="C351" s="4">
        <f t="shared" si="25"/>
        <v>3.559955930817337</v>
      </c>
      <c r="D351" s="4">
        <f t="shared" si="25"/>
        <v>3.8567577685936225</v>
      </c>
      <c r="E351" s="4">
        <f t="shared" si="25"/>
        <v>4.076630115410523</v>
      </c>
      <c r="F351" s="4">
        <f t="shared" si="25"/>
        <v>4.22237333877079</v>
      </c>
      <c r="G351" s="4">
        <f t="shared" si="25"/>
        <v>4.3114636353002656</v>
      </c>
      <c r="H351" s="4">
        <f t="shared" si="25"/>
        <v>4.363188539708215</v>
      </c>
      <c r="I351" s="4">
        <f t="shared" si="25"/>
        <v>4.392328670842053</v>
      </c>
      <c r="J351" s="4">
        <f t="shared" si="25"/>
        <v>4.408470752836767</v>
      </c>
      <c r="K351" s="4">
        <f t="shared" si="25"/>
        <v>4.417330105127768</v>
      </c>
      <c r="L351" s="4">
        <f t="shared" si="25"/>
        <v>4.422167907606791</v>
      </c>
    </row>
    <row r="352" spans="1:12" ht="15">
      <c r="A352" s="3" t="s">
        <v>667</v>
      </c>
      <c r="B352" s="4">
        <f aca="true" t="shared" si="26" ref="B352:L352">2*B346/B351</f>
        <v>0.6235119212169057</v>
      </c>
      <c r="C352" s="4">
        <f t="shared" si="26"/>
        <v>0.5618047073804131</v>
      </c>
      <c r="D352" s="4">
        <f t="shared" si="26"/>
        <v>0.5185702914210517</v>
      </c>
      <c r="E352" s="4">
        <f t="shared" si="26"/>
        <v>0.4906012916010157</v>
      </c>
      <c r="F352" s="4">
        <f t="shared" si="26"/>
        <v>0.47366725761446676</v>
      </c>
      <c r="G352" s="4">
        <f t="shared" si="26"/>
        <v>0.463879593840228</v>
      </c>
      <c r="H352" s="4">
        <f t="shared" si="26"/>
        <v>0.45838037522296676</v>
      </c>
      <c r="I352" s="4">
        <f t="shared" si="26"/>
        <v>0.4553393313384675</v>
      </c>
      <c r="J352" s="4">
        <f t="shared" si="26"/>
        <v>0.45367205821044365</v>
      </c>
      <c r="K352" s="4">
        <f t="shared" si="26"/>
        <v>0.4527621781488191</v>
      </c>
      <c r="L352" s="4">
        <f t="shared" si="26"/>
        <v>0.45226686136446803</v>
      </c>
    </row>
    <row r="353" spans="1:12" ht="15">
      <c r="A353" s="3" t="s">
        <v>742</v>
      </c>
      <c r="B353" s="4">
        <f aca="true" t="shared" si="27" ref="B353:L353">0.0000000000001701912*EXP(30*B349^0.1*B345^-0.04*B344^0.012)</f>
        <v>0.006276346290402202</v>
      </c>
      <c r="C353" s="4">
        <f t="shared" si="27"/>
        <v>0.0027869894284722097</v>
      </c>
      <c r="D353" s="4">
        <f t="shared" si="27"/>
        <v>0.0013173984151272486</v>
      </c>
      <c r="E353" s="4">
        <f t="shared" si="27"/>
        <v>0.0007222630975503398</v>
      </c>
      <c r="F353" s="4">
        <f t="shared" si="27"/>
        <v>0.0004726585278520566</v>
      </c>
      <c r="G353" s="4">
        <f t="shared" si="27"/>
        <v>0.00036050477516431944</v>
      </c>
      <c r="H353" s="4">
        <f t="shared" si="27"/>
        <v>0.00030664850844345327</v>
      </c>
      <c r="I353" s="4">
        <f t="shared" si="27"/>
        <v>0.00027949014178015237</v>
      </c>
      <c r="J353" s="4">
        <f t="shared" si="27"/>
        <v>0.00026535906878411524</v>
      </c>
      <c r="K353" s="4">
        <f t="shared" si="27"/>
        <v>0.0002578683188024875</v>
      </c>
      <c r="L353" s="4">
        <f t="shared" si="27"/>
        <v>0.00025385521809355476</v>
      </c>
    </row>
    <row r="354" spans="1:12" ht="15">
      <c r="A354" s="3" t="s">
        <v>741</v>
      </c>
      <c r="B354" s="4">
        <f aca="true" t="shared" si="28" ref="B354:L354">1-B352-B353</f>
        <v>0.3702117324926921</v>
      </c>
      <c r="C354" s="4">
        <f t="shared" si="28"/>
        <v>0.4354083031911147</v>
      </c>
      <c r="D354" s="4">
        <f t="shared" si="28"/>
        <v>0.48011231016382105</v>
      </c>
      <c r="E354" s="4">
        <f t="shared" si="28"/>
        <v>0.5086764453014341</v>
      </c>
      <c r="F354" s="4">
        <f t="shared" si="28"/>
        <v>0.5258600838576812</v>
      </c>
      <c r="G354" s="4">
        <f t="shared" si="28"/>
        <v>0.5357599013846076</v>
      </c>
      <c r="H354" s="4">
        <f t="shared" si="28"/>
        <v>0.5413129762685899</v>
      </c>
      <c r="I354" s="4">
        <f t="shared" si="28"/>
        <v>0.5443811785197523</v>
      </c>
      <c r="J354" s="4">
        <f t="shared" si="28"/>
        <v>0.5460625827207722</v>
      </c>
      <c r="K354" s="4">
        <f t="shared" si="28"/>
        <v>0.5469799535323784</v>
      </c>
      <c r="L354" s="4">
        <f t="shared" si="28"/>
        <v>0.5474792834174385</v>
      </c>
    </row>
    <row r="355" spans="1:12" ht="15">
      <c r="A355" s="3" t="s">
        <v>763</v>
      </c>
      <c r="B355" s="4">
        <f aca="true" t="shared" si="29" ref="B355:L357">2*B348-B352</f>
        <v>0.35752198922498246</v>
      </c>
      <c r="C355" s="4">
        <f t="shared" si="29"/>
        <v>0.3596668034599123</v>
      </c>
      <c r="D355" s="4">
        <f t="shared" si="29"/>
        <v>0.35661022427167144</v>
      </c>
      <c r="E355" s="4">
        <f t="shared" si="29"/>
        <v>0.35205149065878444</v>
      </c>
      <c r="F355" s="4">
        <f t="shared" si="29"/>
        <v>0.3480398204709177</v>
      </c>
      <c r="G355" s="4">
        <f t="shared" si="29"/>
        <v>0.34519738071982115</v>
      </c>
      <c r="H355" s="4">
        <f t="shared" si="29"/>
        <v>0.3434064810113559</v>
      </c>
      <c r="I355" s="4">
        <f t="shared" si="29"/>
        <v>0.3423504827628119</v>
      </c>
      <c r="J355" s="4">
        <f t="shared" si="29"/>
        <v>0.3417505568811606</v>
      </c>
      <c r="K355" s="4">
        <f t="shared" si="29"/>
        <v>0.34141669338256947</v>
      </c>
      <c r="L355" s="4">
        <f t="shared" si="29"/>
        <v>0.34123299211062497</v>
      </c>
    </row>
    <row r="356" spans="1:12" ht="15">
      <c r="A356" s="3" t="s">
        <v>765</v>
      </c>
      <c r="B356" s="4">
        <f t="shared" si="29"/>
        <v>0.1178356538481058</v>
      </c>
      <c r="C356" s="4">
        <f t="shared" si="29"/>
        <v>0.08046801687675699</v>
      </c>
      <c r="D356" s="4">
        <f t="shared" si="29"/>
        <v>0.05577170696316524</v>
      </c>
      <c r="E356" s="4">
        <f t="shared" si="29"/>
        <v>0.04118499204317263</v>
      </c>
      <c r="F356" s="4">
        <f t="shared" si="29"/>
        <v>0.0330974398529052</v>
      </c>
      <c r="G356" s="4">
        <f t="shared" si="29"/>
        <v>0.028725062733201114</v>
      </c>
      <c r="H356" s="4">
        <f t="shared" si="29"/>
        <v>0.026373946562064553</v>
      </c>
      <c r="I356" s="4">
        <f t="shared" si="29"/>
        <v>0.025107789508495494</v>
      </c>
      <c r="J356" s="4">
        <f t="shared" si="29"/>
        <v>0.024424113447737334</v>
      </c>
      <c r="K356" s="4">
        <f t="shared" si="29"/>
        <v>0.02405418489143031</v>
      </c>
      <c r="L356" s="4">
        <f t="shared" si="29"/>
        <v>0.023853752464984595</v>
      </c>
    </row>
    <row r="357" spans="1:12" ht="15">
      <c r="A357" s="3" t="s">
        <v>767</v>
      </c>
      <c r="B357" s="4">
        <f t="shared" si="29"/>
        <v>0.5246423569269117</v>
      </c>
      <c r="C357" s="4">
        <f t="shared" si="29"/>
        <v>0.5598651796633306</v>
      </c>
      <c r="D357" s="4">
        <f t="shared" si="29"/>
        <v>0.5876180687651634</v>
      </c>
      <c r="E357" s="4">
        <f t="shared" si="29"/>
        <v>0.6067635172980428</v>
      </c>
      <c r="F357" s="4">
        <f t="shared" si="29"/>
        <v>0.6188627396761772</v>
      </c>
      <c r="G357" s="4">
        <f t="shared" si="29"/>
        <v>0.6260775565469777</v>
      </c>
      <c r="H357" s="4">
        <f t="shared" si="29"/>
        <v>0.6302195724265794</v>
      </c>
      <c r="I357" s="4">
        <f t="shared" si="29"/>
        <v>0.6325417277286927</v>
      </c>
      <c r="J357" s="4">
        <f t="shared" si="29"/>
        <v>0.6338253296711022</v>
      </c>
      <c r="K357" s="4">
        <f t="shared" si="29"/>
        <v>0.6345291217260004</v>
      </c>
      <c r="L357" s="4">
        <f t="shared" si="29"/>
        <v>0.6349132554243904</v>
      </c>
    </row>
    <row r="358" spans="1:12" ht="15">
      <c r="A358" s="3" t="s">
        <v>743</v>
      </c>
      <c r="B358" s="4">
        <f aca="true" t="shared" si="30" ref="B358:L358">0.901548*EXP(-0.66*B347^1.6*B345^-0.18*B344^-0.06)</f>
        <v>0.15229189268105162</v>
      </c>
      <c r="C358" s="4">
        <f t="shared" si="30"/>
        <v>0.11965579306851236</v>
      </c>
      <c r="D358" s="4">
        <f t="shared" si="30"/>
        <v>0.09535085981391068</v>
      </c>
      <c r="E358" s="4">
        <f t="shared" si="30"/>
        <v>0.0792060723691387</v>
      </c>
      <c r="F358" s="4">
        <f t="shared" si="30"/>
        <v>0.069351650517879</v>
      </c>
      <c r="G358" s="4">
        <f t="shared" si="30"/>
        <v>0.06364945155161054</v>
      </c>
      <c r="H358" s="4">
        <f t="shared" si="30"/>
        <v>0.060447654912331034</v>
      </c>
      <c r="I358" s="4">
        <f t="shared" si="30"/>
        <v>0.058678375026952556</v>
      </c>
      <c r="J358" s="4">
        <f t="shared" si="30"/>
        <v>0.05770885545805309</v>
      </c>
      <c r="K358" s="4">
        <f t="shared" si="30"/>
        <v>0.05717992612281605</v>
      </c>
      <c r="L358" s="4">
        <f t="shared" si="30"/>
        <v>0.0568920416106449</v>
      </c>
    </row>
    <row r="359" spans="1:12" ht="15">
      <c r="A359" s="3" t="s">
        <v>769</v>
      </c>
      <c r="B359" s="4">
        <f aca="true" t="shared" si="31" ref="B359:L359">1.350849*EXP(-0.9*B347^2.5*B345^-0.3*B344^-0.1)*B353^0.00001</f>
        <v>0.020874665812511208</v>
      </c>
      <c r="C359" s="4">
        <f t="shared" si="31"/>
        <v>0.008227688902197846</v>
      </c>
      <c r="D359" s="4">
        <f t="shared" si="31"/>
        <v>0.003216745503495034</v>
      </c>
      <c r="E359" s="4">
        <f t="shared" si="31"/>
        <v>0.0014301797514765348</v>
      </c>
      <c r="F359" s="4">
        <f t="shared" si="31"/>
        <v>0.0007819976608400667</v>
      </c>
      <c r="G359" s="4">
        <f t="shared" si="31"/>
        <v>0.0005242374434938702</v>
      </c>
      <c r="H359" s="4">
        <f t="shared" si="31"/>
        <v>0.000410605343748947</v>
      </c>
      <c r="I359" s="4">
        <f t="shared" si="31"/>
        <v>0.0003562918394472355</v>
      </c>
      <c r="J359" s="4">
        <f t="shared" si="31"/>
        <v>0.00032890672757718514</v>
      </c>
      <c r="K359" s="4">
        <f t="shared" si="31"/>
        <v>0.00031464673329062296</v>
      </c>
      <c r="L359" s="4">
        <f t="shared" si="31"/>
        <v>0.00030708241809162374</v>
      </c>
    </row>
    <row r="360" ht="15">
      <c r="A360" s="1" t="s">
        <v>772</v>
      </c>
    </row>
    <row r="361" ht="15">
      <c r="A361" s="1" t="s">
        <v>773</v>
      </c>
    </row>
    <row r="362" ht="15">
      <c r="A362" s="1" t="s">
        <v>1214</v>
      </c>
    </row>
    <row r="363" ht="15">
      <c r="A363" s="1" t="s">
        <v>1215</v>
      </c>
    </row>
    <row r="364" ht="15">
      <c r="A364" s="1" t="s">
        <v>1216</v>
      </c>
    </row>
    <row r="365" ht="15">
      <c r="A365" s="1" t="s">
        <v>1217</v>
      </c>
    </row>
    <row r="366" ht="15">
      <c r="A366" s="1" t="s">
        <v>1218</v>
      </c>
    </row>
    <row r="367" ht="15">
      <c r="A367" s="1" t="s">
        <v>1219</v>
      </c>
    </row>
    <row r="368" ht="15">
      <c r="A368" s="1" t="s">
        <v>1220</v>
      </c>
    </row>
    <row r="369" ht="15">
      <c r="A369" s="1" t="s">
        <v>1221</v>
      </c>
    </row>
    <row r="370" ht="15">
      <c r="A370" s="1" t="s">
        <v>1222</v>
      </c>
    </row>
    <row r="371" ht="15">
      <c r="A371" s="1" t="s">
        <v>1223</v>
      </c>
    </row>
    <row r="372" ht="15">
      <c r="A372" s="1" t="s">
        <v>1224</v>
      </c>
    </row>
    <row r="373" ht="15">
      <c r="A373" s="1" t="s">
        <v>1225</v>
      </c>
    </row>
    <row r="374" ht="15">
      <c r="A374" s="1" t="s">
        <v>1226</v>
      </c>
    </row>
    <row r="375" ht="15">
      <c r="A375" s="1" t="s">
        <v>1227</v>
      </c>
    </row>
    <row r="376" ht="15">
      <c r="A376" s="1" t="s">
        <v>1228</v>
      </c>
    </row>
    <row r="377" ht="15">
      <c r="A377" s="1" t="s">
        <v>1229</v>
      </c>
    </row>
    <row r="378" ht="15">
      <c r="A378" s="1" t="s">
        <v>1230</v>
      </c>
    </row>
    <row r="379" ht="15">
      <c r="A379" s="1" t="s">
        <v>1231</v>
      </c>
    </row>
    <row r="380" ht="15">
      <c r="A380" s="1" t="s">
        <v>1232</v>
      </c>
    </row>
    <row r="381" ht="15">
      <c r="A381" s="1" t="s">
        <v>1233</v>
      </c>
    </row>
    <row r="382" ht="15">
      <c r="A382" s="1" t="s">
        <v>1234</v>
      </c>
    </row>
    <row r="383" ht="15">
      <c r="B383" s="1" t="s">
        <v>1235</v>
      </c>
    </row>
    <row r="384" ht="15">
      <c r="B384" s="1" t="s">
        <v>1236</v>
      </c>
    </row>
    <row r="385" ht="15">
      <c r="B385" s="1" t="s">
        <v>1237</v>
      </c>
    </row>
    <row r="386" ht="15">
      <c r="A386" s="1" t="s">
        <v>1238</v>
      </c>
    </row>
    <row r="387" ht="15">
      <c r="A387" s="1" t="s">
        <v>1239</v>
      </c>
    </row>
    <row r="388" ht="15">
      <c r="A388" s="1" t="s">
        <v>1240</v>
      </c>
    </row>
    <row r="389" ht="15">
      <c r="A389" s="1" t="s">
        <v>1241</v>
      </c>
    </row>
    <row r="390" ht="15">
      <c r="A390" s="1" t="s">
        <v>1242</v>
      </c>
    </row>
    <row r="391" ht="15">
      <c r="A391" s="1" t="s">
        <v>1243</v>
      </c>
    </row>
    <row r="392" ht="15">
      <c r="A392" s="1" t="s">
        <v>1244</v>
      </c>
    </row>
    <row r="393" ht="15">
      <c r="A393" s="1" t="s">
        <v>1245</v>
      </c>
    </row>
    <row r="394" ht="15">
      <c r="A394" s="1" t="s">
        <v>1246</v>
      </c>
    </row>
    <row r="395" ht="15">
      <c r="A395" s="1" t="s">
        <v>1247</v>
      </c>
    </row>
    <row r="396" ht="15">
      <c r="A396" s="1" t="s">
        <v>1248</v>
      </c>
    </row>
    <row r="397" ht="15">
      <c r="A397" s="1" t="s">
        <v>1249</v>
      </c>
    </row>
    <row r="398" ht="15">
      <c r="A398" s="1" t="s">
        <v>1250</v>
      </c>
    </row>
    <row r="399" ht="15">
      <c r="A399" s="1" t="s">
        <v>1251</v>
      </c>
    </row>
    <row r="400" ht="15">
      <c r="A400" s="1" t="s">
        <v>1252</v>
      </c>
    </row>
    <row r="401" ht="15">
      <c r="A401" s="1" t="s">
        <v>1253</v>
      </c>
    </row>
    <row r="402" ht="15">
      <c r="A402" s="1" t="s">
        <v>1254</v>
      </c>
    </row>
    <row r="403" ht="15">
      <c r="A403" s="1" t="s">
        <v>1255</v>
      </c>
    </row>
    <row r="404" ht="15">
      <c r="A404" s="1" t="s">
        <v>1256</v>
      </c>
    </row>
    <row r="405" ht="15">
      <c r="A405" s="1" t="s">
        <v>1257</v>
      </c>
    </row>
    <row r="406" ht="15">
      <c r="A406" s="1" t="s">
        <v>1258</v>
      </c>
    </row>
    <row r="407" ht="15">
      <c r="A407" s="1" t="s">
        <v>1259</v>
      </c>
    </row>
    <row r="408" ht="15">
      <c r="A408" s="1" t="s">
        <v>1260</v>
      </c>
    </row>
    <row r="409" ht="15">
      <c r="A409" s="1" t="s">
        <v>1261</v>
      </c>
    </row>
    <row r="410" ht="15">
      <c r="A410" s="1" t="s">
        <v>1262</v>
      </c>
    </row>
    <row r="411" ht="15">
      <c r="A411" s="1" t="s">
        <v>1593</v>
      </c>
    </row>
    <row r="412" ht="15">
      <c r="A412" s="1" t="s">
        <v>1594</v>
      </c>
    </row>
    <row r="413" ht="15">
      <c r="A413" s="1" t="s">
        <v>1595</v>
      </c>
    </row>
    <row r="414" ht="15">
      <c r="A414" s="1" t="s">
        <v>1596</v>
      </c>
    </row>
    <row r="415" ht="15">
      <c r="A415" s="1" t="s">
        <v>1597</v>
      </c>
    </row>
    <row r="416" ht="15">
      <c r="A416" s="1" t="s">
        <v>1598</v>
      </c>
    </row>
    <row r="417" ht="15">
      <c r="A417" s="1" t="s">
        <v>1599</v>
      </c>
    </row>
    <row r="418" ht="15">
      <c r="B418" s="1" t="s">
        <v>1600</v>
      </c>
    </row>
    <row r="419" ht="15">
      <c r="A419" s="1" t="s">
        <v>1601</v>
      </c>
    </row>
    <row r="420" ht="15">
      <c r="A420" s="1" t="s">
        <v>1602</v>
      </c>
    </row>
    <row r="421" ht="15">
      <c r="A421" s="1" t="s">
        <v>1603</v>
      </c>
    </row>
    <row r="422" ht="15">
      <c r="A422" s="1" t="s">
        <v>1604</v>
      </c>
    </row>
    <row r="423" ht="15">
      <c r="A423" s="1" t="s">
        <v>1605</v>
      </c>
    </row>
    <row r="424" ht="15">
      <c r="A424" s="1" t="s">
        <v>1606</v>
      </c>
    </row>
    <row r="425" ht="15">
      <c r="A425" s="1" t="s">
        <v>1607</v>
      </c>
    </row>
    <row r="426" ht="15">
      <c r="A426" s="1" t="s">
        <v>1608</v>
      </c>
    </row>
    <row r="427" ht="15">
      <c r="A427" s="1" t="s">
        <v>1609</v>
      </c>
    </row>
    <row r="428" ht="15">
      <c r="B428" s="1" t="s">
        <v>1610</v>
      </c>
    </row>
    <row r="429" ht="15">
      <c r="A429" s="1" t="s">
        <v>1611</v>
      </c>
    </row>
    <row r="430" ht="15">
      <c r="A430" s="1" t="s">
        <v>1612</v>
      </c>
    </row>
    <row r="431" ht="15">
      <c r="A431" s="1" t="s">
        <v>1613</v>
      </c>
    </row>
    <row r="432" ht="15">
      <c r="A432" s="1" t="s">
        <v>1614</v>
      </c>
    </row>
    <row r="433" ht="15">
      <c r="A433" s="1" t="s">
        <v>1615</v>
      </c>
    </row>
    <row r="434" ht="15">
      <c r="C434" s="1" t="s">
        <v>1616</v>
      </c>
    </row>
    <row r="435" ht="15">
      <c r="A435" s="1" t="s">
        <v>1617</v>
      </c>
    </row>
    <row r="436" ht="15">
      <c r="A436" s="1" t="s">
        <v>1618</v>
      </c>
    </row>
    <row r="437" ht="15">
      <c r="A437" s="1" t="s">
        <v>1619</v>
      </c>
    </row>
    <row r="438" ht="15">
      <c r="C438" s="1" t="s">
        <v>1620</v>
      </c>
    </row>
    <row r="439" ht="15">
      <c r="C439" s="1" t="s">
        <v>1621</v>
      </c>
    </row>
    <row r="440" ht="15">
      <c r="C440" s="1" t="s">
        <v>1622</v>
      </c>
    </row>
    <row r="441" ht="15">
      <c r="C441" s="1" t="s">
        <v>1623</v>
      </c>
    </row>
    <row r="442" spans="1:11" ht="15">
      <c r="A442" s="3" t="s">
        <v>1624</v>
      </c>
      <c r="B442" s="3" t="s">
        <v>1625</v>
      </c>
      <c r="C442" s="3" t="s">
        <v>1626</v>
      </c>
      <c r="D442" s="3" t="s">
        <v>1627</v>
      </c>
      <c r="E442" s="3" t="s">
        <v>1628</v>
      </c>
      <c r="F442" s="3" t="s">
        <v>1629</v>
      </c>
      <c r="G442" s="3" t="s">
        <v>1630</v>
      </c>
      <c r="H442" s="3" t="s">
        <v>1631</v>
      </c>
      <c r="I442" s="3" t="s">
        <v>1632</v>
      </c>
      <c r="J442" s="3" t="s">
        <v>1633</v>
      </c>
      <c r="K442" s="3" t="s">
        <v>1634</v>
      </c>
    </row>
    <row r="443" spans="1:11" ht="15">
      <c r="A443" s="12">
        <v>2250</v>
      </c>
      <c r="B443" s="12">
        <v>1.2</v>
      </c>
      <c r="C443" s="12">
        <v>1.8</v>
      </c>
      <c r="D443" s="12">
        <v>1600</v>
      </c>
      <c r="E443" s="12">
        <v>0.4</v>
      </c>
      <c r="F443" s="4">
        <f>1*E443+1.37*(1-E443)</f>
        <v>1.222</v>
      </c>
      <c r="G443" s="4">
        <f>A443*F443</f>
        <v>2749.5</v>
      </c>
      <c r="H443" s="4">
        <f>D443/G443</f>
        <v>0.5819239861793053</v>
      </c>
      <c r="I443" s="4">
        <f>1+9.24933*EXP(-3.45*(H443+10^-5)^-0.8)</f>
        <v>1.045249990024878</v>
      </c>
      <c r="J443" s="4">
        <f>H443/I443</f>
        <v>0.5567318744154736</v>
      </c>
      <c r="K443" s="4">
        <f>D443/I443</f>
        <v>1530.7342887053446</v>
      </c>
    </row>
    <row r="444" ht="15">
      <c r="A444" s="1" t="s">
        <v>1635</v>
      </c>
    </row>
    <row r="445" ht="15">
      <c r="A445" s="1" t="s">
        <v>1636</v>
      </c>
    </row>
    <row r="446" ht="15">
      <c r="A446" s="1" t="s">
        <v>1637</v>
      </c>
    </row>
    <row r="447" ht="15">
      <c r="A447" s="1" t="s">
        <v>1638</v>
      </c>
    </row>
    <row r="448" ht="15">
      <c r="A448" s="1" t="s">
        <v>1639</v>
      </c>
    </row>
    <row r="449" spans="1:3" ht="15">
      <c r="A449" s="1" t="s">
        <v>809</v>
      </c>
      <c r="C449" s="1"/>
    </row>
    <row r="450" ht="15">
      <c r="A450" s="1" t="s">
        <v>810</v>
      </c>
    </row>
    <row r="451" ht="15">
      <c r="A451" s="1" t="s">
        <v>811</v>
      </c>
    </row>
    <row r="452" ht="15">
      <c r="A452" s="1" t="s">
        <v>812</v>
      </c>
    </row>
    <row r="453" ht="15">
      <c r="A453" s="1"/>
    </row>
    <row r="454" spans="1:9" ht="15">
      <c r="A454" s="1"/>
      <c r="C454" s="4"/>
      <c r="D454" s="4"/>
      <c r="E454" s="4"/>
      <c r="F454" s="4"/>
      <c r="G454" s="4"/>
      <c r="H454" s="4"/>
      <c r="I454" s="4"/>
    </row>
    <row r="455" spans="1:9" ht="15">
      <c r="A455" s="1"/>
      <c r="C455" s="4"/>
      <c r="D455" s="4"/>
      <c r="E455" s="4"/>
      <c r="F455" s="4"/>
      <c r="G455" s="4"/>
      <c r="H455" s="4"/>
      <c r="I455" s="4"/>
    </row>
    <row r="456" spans="1:9" ht="15">
      <c r="A456" s="1"/>
      <c r="C456" s="4"/>
      <c r="D456" s="4"/>
      <c r="E456" s="4"/>
      <c r="F456" s="4"/>
      <c r="G456" s="4"/>
      <c r="H456" s="4"/>
      <c r="I456" s="4"/>
    </row>
    <row r="457" spans="1:9" ht="15">
      <c r="A457" s="1"/>
      <c r="C457" s="4"/>
      <c r="D457" s="4"/>
      <c r="E457" s="4"/>
      <c r="F457" s="4"/>
      <c r="G457" s="4"/>
      <c r="H457" s="4"/>
      <c r="I457" s="4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C466" s="1"/>
    </row>
    <row r="467" ht="15">
      <c r="C467" s="1"/>
    </row>
    <row r="468" ht="15">
      <c r="C468" s="1"/>
    </row>
    <row r="469" ht="15">
      <c r="C469" s="1"/>
    </row>
    <row r="470" ht="15">
      <c r="C470" s="1"/>
    </row>
    <row r="471" ht="15">
      <c r="C471" s="1"/>
    </row>
    <row r="472" ht="15">
      <c r="A472" s="1"/>
    </row>
    <row r="473" spans="1:9" ht="15">
      <c r="A473" s="1"/>
      <c r="C473" s="4"/>
      <c r="D473" s="4"/>
      <c r="E473" s="4"/>
      <c r="F473" s="4"/>
      <c r="G473" s="4"/>
      <c r="H473" s="4"/>
      <c r="I473" s="4"/>
    </row>
    <row r="474" spans="1:9" ht="15">
      <c r="A474" s="1"/>
      <c r="C474" s="4"/>
      <c r="D474" s="4"/>
      <c r="E474" s="4"/>
      <c r="F474" s="4"/>
      <c r="G474" s="4"/>
      <c r="H474" s="4"/>
      <c r="I474" s="4"/>
    </row>
    <row r="475" spans="1:9" ht="15">
      <c r="A475" s="1"/>
      <c r="C475" s="4"/>
      <c r="D475" s="4"/>
      <c r="E475" s="4"/>
      <c r="F475" s="4"/>
      <c r="G475" s="4"/>
      <c r="H475" s="4"/>
      <c r="I475" s="4"/>
    </row>
    <row r="476" spans="1:9" ht="15">
      <c r="A476" s="1"/>
      <c r="C476" s="4"/>
      <c r="D476" s="4"/>
      <c r="E476" s="4"/>
      <c r="F476" s="4"/>
      <c r="G476" s="4"/>
      <c r="H476" s="4"/>
      <c r="I476" s="4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spans="1:9" ht="15">
      <c r="A481" s="1"/>
      <c r="C481" s="4"/>
      <c r="D481" s="4"/>
      <c r="E481" s="4"/>
      <c r="F481" s="4"/>
      <c r="G481" s="4"/>
      <c r="H481" s="4"/>
      <c r="I481" s="4"/>
    </row>
    <row r="482" spans="1:9" ht="15">
      <c r="A482" s="1"/>
      <c r="C482" s="4"/>
      <c r="D482" s="4"/>
      <c r="E482" s="4"/>
      <c r="F482" s="4"/>
      <c r="G482" s="4"/>
      <c r="H482" s="4"/>
      <c r="I482" s="4"/>
    </row>
    <row r="483" spans="1:9" ht="15">
      <c r="A483" s="1"/>
      <c r="C483" s="4"/>
      <c r="D483" s="4"/>
      <c r="E483" s="4"/>
      <c r="F483" s="4"/>
      <c r="G483" s="4"/>
      <c r="H483" s="4"/>
      <c r="I483" s="4"/>
    </row>
    <row r="484" spans="1:9" ht="15">
      <c r="A484" s="1"/>
      <c r="C484" s="4"/>
      <c r="D484" s="4"/>
      <c r="E484" s="4"/>
      <c r="F484" s="4"/>
      <c r="G484" s="4"/>
      <c r="H484" s="4"/>
      <c r="I484" s="4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spans="1:9" ht="15">
      <c r="A489" s="1"/>
      <c r="C489" s="4"/>
      <c r="D489" s="4"/>
      <c r="E489" s="4"/>
      <c r="F489" s="4"/>
      <c r="G489" s="4"/>
      <c r="H489" s="4"/>
      <c r="I489" s="4"/>
    </row>
    <row r="490" spans="1:9" ht="15">
      <c r="A490" s="1"/>
      <c r="C490" s="4"/>
      <c r="D490" s="4"/>
      <c r="E490" s="4"/>
      <c r="F490" s="4"/>
      <c r="G490" s="4"/>
      <c r="H490" s="4"/>
      <c r="I490" s="4"/>
    </row>
    <row r="491" spans="1:9" ht="15">
      <c r="A491" s="1"/>
      <c r="C491" s="4"/>
      <c r="D491" s="4"/>
      <c r="E491" s="4"/>
      <c r="F491" s="4"/>
      <c r="G491" s="4"/>
      <c r="H491" s="4"/>
      <c r="I491" s="4"/>
    </row>
    <row r="492" spans="1:9" ht="15">
      <c r="A492" s="1"/>
      <c r="C492" s="4"/>
      <c r="D492" s="4"/>
      <c r="E492" s="4"/>
      <c r="F492" s="4"/>
      <c r="G492" s="4"/>
      <c r="H492" s="4"/>
      <c r="I492" s="4"/>
    </row>
    <row r="493" spans="1:9" ht="15">
      <c r="A493" s="1"/>
      <c r="C493" s="4"/>
      <c r="D493" s="4"/>
      <c r="E493" s="4"/>
      <c r="F493" s="4"/>
      <c r="G493" s="4"/>
      <c r="H493" s="4"/>
      <c r="I493" s="4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</sheetData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Григорьевич</dc:creator>
  <cp:keywords/>
  <dc:description/>
  <cp:lastModifiedBy>Admin</cp:lastModifiedBy>
  <cp:lastPrinted>2005-03-08T23:48:29Z</cp:lastPrinted>
  <dcterms:created xsi:type="dcterms:W3CDTF">2005-03-08T23:36:12Z</dcterms:created>
  <dcterms:modified xsi:type="dcterms:W3CDTF">2013-06-08T18:51:34Z</dcterms:modified>
  <cp:category/>
  <cp:version/>
  <cp:contentType/>
  <cp:contentStatus/>
</cp:coreProperties>
</file>